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309B543-78A4-40A7-ABE7-24FAAD6BCA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2" sheetId="2" r:id="rId1"/>
  </sheets>
  <definedNames>
    <definedName name="_xlnm.Print_Area" localSheetId="0">Лист2!$A$1:$Q$21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O18" i="2"/>
  <c r="O17" i="2"/>
  <c r="O8" i="2" l="1"/>
  <c r="O10" i="2"/>
  <c r="O12" i="2"/>
  <c r="O13" i="2"/>
  <c r="I14" i="2" l="1"/>
  <c r="G14" i="2"/>
  <c r="D14" i="2"/>
  <c r="P8" i="2" l="1"/>
  <c r="P10" i="2"/>
  <c r="P12" i="2"/>
  <c r="P13" i="2"/>
  <c r="C11" i="2"/>
  <c r="N14" i="2"/>
  <c r="N16" i="2" s="1"/>
  <c r="M16" i="2"/>
  <c r="L11" i="2"/>
  <c r="L14" i="2"/>
  <c r="K16" i="2"/>
  <c r="J14" i="2"/>
  <c r="J16" i="2" s="1"/>
  <c r="I16" i="2"/>
  <c r="G16" i="2"/>
  <c r="F6" i="2"/>
  <c r="O6" i="2" s="1"/>
  <c r="F5" i="2"/>
  <c r="O5" i="2" s="1"/>
  <c r="F4" i="2"/>
  <c r="O4" i="2" s="1"/>
  <c r="F9" i="2"/>
  <c r="O9" i="2" s="1"/>
  <c r="F11" i="2"/>
  <c r="F14" i="2"/>
  <c r="O14" i="2" l="1"/>
  <c r="P14" i="2" s="1"/>
  <c r="C16" i="2"/>
  <c r="L16" i="2"/>
  <c r="F16" i="2"/>
  <c r="E11" i="2"/>
  <c r="E7" i="2"/>
  <c r="D11" i="2"/>
  <c r="O11" i="2" l="1"/>
  <c r="Q11" i="2" s="1"/>
  <c r="Q16" i="2" s="1"/>
  <c r="O7" i="2"/>
  <c r="O16" i="2" s="1"/>
  <c r="D16" i="2"/>
  <c r="E16" i="2"/>
  <c r="P7" i="2" l="1"/>
  <c r="P9" i="2"/>
  <c r="P6" i="2"/>
  <c r="B5" i="2"/>
  <c r="P5" i="2" s="1"/>
  <c r="B4" i="2"/>
  <c r="B16" i="2" l="1"/>
  <c r="P4" i="2"/>
  <c r="P16" i="2" s="1"/>
</calcChain>
</file>

<file path=xl/sharedStrings.xml><?xml version="1.0" encoding="utf-8"?>
<sst xmlns="http://schemas.openxmlformats.org/spreadsheetml/2006/main" count="32" uniqueCount="32">
  <si>
    <t>Статья расхода</t>
  </si>
  <si>
    <t>З\П председателя</t>
  </si>
  <si>
    <t>З\П бухгалтера</t>
  </si>
  <si>
    <t>З\П коменданта</t>
  </si>
  <si>
    <t>Услуги банка</t>
  </si>
  <si>
    <t>Охрана</t>
  </si>
  <si>
    <t>Электроэнергия</t>
  </si>
  <si>
    <t>Вывоз мусора</t>
  </si>
  <si>
    <t>Очистка снега</t>
  </si>
  <si>
    <t>Прочие расходы</t>
  </si>
  <si>
    <t>Итого в год:</t>
  </si>
  <si>
    <t>Налог на Земли общего пользования</t>
  </si>
  <si>
    <t>Сумма в год</t>
  </si>
  <si>
    <t>Налоги на з/ту</t>
  </si>
  <si>
    <t>ВСЕГО</t>
  </si>
  <si>
    <t>руб.</t>
  </si>
  <si>
    <t xml:space="preserve">Поступило в 2020-2021 </t>
  </si>
  <si>
    <t>Экономия</t>
  </si>
  <si>
    <t>Перерасход</t>
  </si>
  <si>
    <t>Смета СНТ"Березки" на 2020-2021 год</t>
  </si>
  <si>
    <t>Долги на 31.08.2021</t>
  </si>
  <si>
    <t>Остаток на счете на 31.08.2021</t>
  </si>
  <si>
    <t>1. Ремонт шлагбаума - 4 100руб.
2. Налог - 108 руб</t>
  </si>
  <si>
    <t>Установка ПО 1 С- 4 440 руб.</t>
  </si>
  <si>
    <t>1. Госпошлина за подачу заявления- 
3 200 руб.
2. Налог 1 кв.- 
1644 руб.</t>
  </si>
  <si>
    <t>1. Услуга по выпуску квалифицированной подписи - 3 200 руб.
2. Госпошлина за подачу заявления- 
580 руб.</t>
  </si>
  <si>
    <r>
      <t xml:space="preserve">1. Ремонт шлагбаума - 
</t>
    </r>
    <r>
      <rPr>
        <b/>
        <sz val="12"/>
        <color rgb="FF000000"/>
        <rFont val="Times New Roman"/>
        <family val="1"/>
        <charset val="204"/>
      </rPr>
      <t>2 903,05 руб</t>
    </r>
    <r>
      <rPr>
        <sz val="12"/>
        <color rgb="FF000000"/>
        <rFont val="Times New Roman"/>
        <family val="1"/>
        <charset val="204"/>
      </rPr>
      <t xml:space="preserve">.
2. Электротовары - </t>
    </r>
    <r>
      <rPr>
        <b/>
        <sz val="12"/>
        <color rgb="FF000000"/>
        <rFont val="Times New Roman"/>
        <family val="1"/>
        <charset val="204"/>
      </rPr>
      <t>8 410 руб.</t>
    </r>
  </si>
  <si>
    <t>1. Ремонт шлагбаума - 
1 778,07 руб.
2. Госпошлина -
3 905,49</t>
  </si>
  <si>
    <t>1.Госпошлины -  3 299,06 руб</t>
  </si>
  <si>
    <t>УСН -2 квартал</t>
  </si>
  <si>
    <t>1. Госпошлины - 1 014,53 руб, 2. 6870 -отправка претензий</t>
  </si>
  <si>
    <t>1. Налог 3 кв. - 77 руб
2.Госпошлины - 4 556,73 руб, 3 4080- заказ выписок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</si>
</sst>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21" x14ac:knownFonts="1">
    <font>
      <sz val="11"/>
      <color rgb="FF000000"/>
      <name val="Calibri"/>
      <family val="2"/>
      <charset val="1"/>
    </font>
    <font>
      <b/>
      <sz val="10"/>
      <color rgb="FF80008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6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80008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 applyAlignment="1"/>
    <xf numFmtId="43" fontId="5" fillId="0" borderId="0" xfId="1" applyFont="1" applyBorder="1"/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0" fontId="9" fillId="0" borderId="0" xfId="0" applyFont="1"/>
    <xf numFmtId="164" fontId="3" fillId="4" borderId="12" xfId="0" applyNumberFormat="1" applyFont="1" applyFill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/>
    </xf>
    <xf numFmtId="17" fontId="3" fillId="2" borderId="16" xfId="0" applyNumberFormat="1" applyFont="1" applyFill="1" applyBorder="1" applyAlignment="1">
      <alignment horizontal="center" vertical="center"/>
    </xf>
    <xf numFmtId="17" fontId="3" fillId="2" borderId="11" xfId="0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0" fontId="9" fillId="5" borderId="0" xfId="0" applyFont="1" applyFill="1"/>
    <xf numFmtId="0" fontId="1" fillId="0" borderId="6" xfId="0" applyFont="1" applyBorder="1" applyAlignment="1">
      <alignment vertical="center"/>
    </xf>
    <xf numFmtId="3" fontId="0" fillId="0" borderId="0" xfId="0" applyNumberFormat="1"/>
    <xf numFmtId="43" fontId="5" fillId="3" borderId="1" xfId="1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2" fillId="0" borderId="0" xfId="0" applyFont="1"/>
    <xf numFmtId="43" fontId="7" fillId="0" borderId="1" xfId="1" applyFont="1" applyBorder="1" applyAlignment="1">
      <alignment horizontal="center" vertical="center"/>
    </xf>
    <xf numFmtId="43" fontId="7" fillId="3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3" fontId="6" fillId="9" borderId="12" xfId="0" applyNumberFormat="1" applyFont="1" applyFill="1" applyBorder="1" applyAlignment="1">
      <alignment horizontal="center" vertical="center" wrapText="1"/>
    </xf>
    <xf numFmtId="3" fontId="6" fillId="9" borderId="13" xfId="0" applyNumberFormat="1" applyFont="1" applyFill="1" applyBorder="1" applyAlignment="1">
      <alignment horizontal="center" vertical="center" wrapText="1"/>
    </xf>
    <xf numFmtId="3" fontId="6" fillId="9" borderId="14" xfId="0" applyNumberFormat="1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vertical="center" wrapText="1"/>
    </xf>
    <xf numFmtId="3" fontId="17" fillId="6" borderId="17" xfId="0" applyNumberFormat="1" applyFont="1" applyFill="1" applyBorder="1" applyAlignment="1">
      <alignment horizontal="center" vertical="center" wrapText="1"/>
    </xf>
    <xf numFmtId="43" fontId="16" fillId="6" borderId="18" xfId="1" applyFont="1" applyFill="1" applyBorder="1" applyAlignment="1">
      <alignment horizontal="center" vertical="center"/>
    </xf>
    <xf numFmtId="43" fontId="16" fillId="6" borderId="19" xfId="1" applyFont="1" applyFill="1" applyBorder="1" applyAlignment="1">
      <alignment horizontal="center" vertical="center"/>
    </xf>
    <xf numFmtId="43" fontId="16" fillId="6" borderId="20" xfId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center"/>
    </xf>
    <xf numFmtId="164" fontId="18" fillId="4" borderId="8" xfId="0" applyNumberFormat="1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vertical="center" wrapText="1"/>
    </xf>
    <xf numFmtId="3" fontId="17" fillId="5" borderId="19" xfId="0" applyNumberFormat="1" applyFont="1" applyFill="1" applyBorder="1" applyAlignment="1">
      <alignment horizontal="right" vertical="center" wrapText="1"/>
    </xf>
    <xf numFmtId="43" fontId="19" fillId="5" borderId="19" xfId="1" applyFont="1" applyFill="1" applyBorder="1"/>
    <xf numFmtId="43" fontId="19" fillId="5" borderId="20" xfId="1" applyFont="1" applyFill="1" applyBorder="1"/>
    <xf numFmtId="43" fontId="16" fillId="5" borderId="17" xfId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vertical="center" wrapText="1"/>
    </xf>
    <xf numFmtId="3" fontId="17" fillId="7" borderId="19" xfId="0" applyNumberFormat="1" applyFont="1" applyFill="1" applyBorder="1" applyAlignment="1">
      <alignment horizontal="right" vertical="center" wrapText="1"/>
    </xf>
    <xf numFmtId="43" fontId="19" fillId="7" borderId="19" xfId="1" applyFont="1" applyFill="1" applyBorder="1"/>
    <xf numFmtId="43" fontId="19" fillId="7" borderId="20" xfId="1" applyFont="1" applyFill="1" applyBorder="1"/>
    <xf numFmtId="43" fontId="16" fillId="7" borderId="17" xfId="1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vertical="center" wrapText="1"/>
    </xf>
    <xf numFmtId="3" fontId="17" fillId="8" borderId="10" xfId="0" applyNumberFormat="1" applyFont="1" applyFill="1" applyBorder="1" applyAlignment="1">
      <alignment horizontal="right" vertical="center" wrapText="1"/>
    </xf>
    <xf numFmtId="43" fontId="19" fillId="8" borderId="10" xfId="1" applyFont="1" applyFill="1" applyBorder="1"/>
    <xf numFmtId="43" fontId="19" fillId="8" borderId="11" xfId="1" applyFont="1" applyFill="1" applyBorder="1"/>
    <xf numFmtId="43" fontId="16" fillId="8" borderId="8" xfId="1" applyFont="1" applyFill="1" applyBorder="1" applyAlignment="1">
      <alignment horizontal="center" vertical="center"/>
    </xf>
    <xf numFmtId="164" fontId="3" fillId="6" borderId="22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164" fontId="5" fillId="6" borderId="22" xfId="0" applyNumberFormat="1" applyFont="1" applyFill="1" applyBorder="1" applyAlignment="1">
      <alignment horizontal="center" vertical="center"/>
    </xf>
    <xf numFmtId="164" fontId="7" fillId="6" borderId="22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64" fontId="8" fillId="6" borderId="25" xfId="0" applyNumberFormat="1" applyFont="1" applyFill="1" applyBorder="1" applyAlignment="1">
      <alignment horizontal="center" vertical="center"/>
    </xf>
    <xf numFmtId="164" fontId="16" fillId="6" borderId="26" xfId="0" applyNumberFormat="1" applyFont="1" applyFill="1" applyBorder="1" applyAlignment="1">
      <alignment horizontal="center" vertical="center"/>
    </xf>
    <xf numFmtId="164" fontId="14" fillId="6" borderId="26" xfId="0" applyNumberFormat="1" applyFont="1" applyFill="1" applyBorder="1" applyAlignment="1">
      <alignment vertical="center"/>
    </xf>
    <xf numFmtId="0" fontId="14" fillId="6" borderId="26" xfId="0" applyFont="1" applyFill="1" applyBorder="1" applyAlignment="1">
      <alignment horizontal="center" vertical="center"/>
    </xf>
    <xf numFmtId="0" fontId="9" fillId="6" borderId="24" xfId="0" applyFont="1" applyFill="1" applyBorder="1"/>
    <xf numFmtId="0" fontId="3" fillId="4" borderId="13" xfId="0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3" fontId="6" fillId="9" borderId="15" xfId="0" applyNumberFormat="1" applyFont="1" applyFill="1" applyBorder="1" applyAlignment="1">
      <alignment horizontal="center" vertical="center" wrapText="1"/>
    </xf>
    <xf numFmtId="43" fontId="5" fillId="0" borderId="27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43" fontId="5" fillId="0" borderId="28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 wrapText="1"/>
    </xf>
    <xf numFmtId="43" fontId="5" fillId="0" borderId="29" xfId="1" applyFont="1" applyBorder="1" applyAlignment="1">
      <alignment horizontal="center" vertical="center"/>
    </xf>
    <xf numFmtId="43" fontId="5" fillId="0" borderId="6" xfId="1" applyFont="1" applyBorder="1" applyAlignment="1">
      <alignment horizontal="left" vertical="center" wrapText="1"/>
    </xf>
    <xf numFmtId="164" fontId="8" fillId="6" borderId="13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  <color rgb="FF3399FF"/>
      <color rgb="FF00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tabSelected="1" view="pageBreakPreview" zoomScale="90" zoomScaleNormal="90" zoomScaleSheetLayoutView="90" workbookViewId="0">
      <selection activeCell="C3" sqref="C3"/>
    </sheetView>
  </sheetViews>
  <sheetFormatPr defaultRowHeight="15" x14ac:dyDescent="0.25"/>
  <cols>
    <col min="1" max="1" width="28.42578125" customWidth="1"/>
    <col min="2" max="2" width="15.7109375" customWidth="1"/>
    <col min="3" max="3" width="17.140625" customWidth="1"/>
    <col min="4" max="4" width="15.7109375" customWidth="1"/>
    <col min="5" max="5" width="15.85546875" customWidth="1"/>
    <col min="6" max="6" width="16.85546875" customWidth="1"/>
    <col min="7" max="7" width="22.28515625" customWidth="1"/>
    <col min="8" max="8" width="16.5703125" customWidth="1"/>
    <col min="9" max="9" width="20.28515625" customWidth="1"/>
    <col min="10" max="10" width="19.5703125" customWidth="1"/>
    <col min="11" max="11" width="22.42578125" customWidth="1"/>
    <col min="12" max="12" width="16.42578125" customWidth="1"/>
    <col min="13" max="13" width="15.85546875" customWidth="1"/>
    <col min="14" max="14" width="17.28515625" customWidth="1"/>
    <col min="15" max="15" width="20.5703125" customWidth="1"/>
    <col min="16" max="16" width="20.42578125" customWidth="1"/>
    <col min="17" max="17" width="19.140625" customWidth="1"/>
    <col min="18" max="950" width="8.7109375"/>
  </cols>
  <sheetData>
    <row r="1" spans="1:23" ht="29.25" customHeight="1" x14ac:dyDescent="0.25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23" ht="24.75" customHeight="1" thickBot="1" x14ac:dyDescent="0.3">
      <c r="A2" s="24"/>
      <c r="B2" s="24"/>
      <c r="C2" s="25"/>
      <c r="Q2" s="34" t="s">
        <v>15</v>
      </c>
    </row>
    <row r="3" spans="1:23" s="1" customFormat="1" ht="30.75" customHeight="1" thickBot="1" x14ac:dyDescent="0.3">
      <c r="A3" s="16" t="s">
        <v>0</v>
      </c>
      <c r="B3" s="15" t="s">
        <v>12</v>
      </c>
      <c r="C3" s="20">
        <v>44075</v>
      </c>
      <c r="D3" s="21">
        <v>44105</v>
      </c>
      <c r="E3" s="21">
        <v>44136</v>
      </c>
      <c r="F3" s="21">
        <v>44166</v>
      </c>
      <c r="G3" s="21">
        <v>44197</v>
      </c>
      <c r="H3" s="21">
        <v>44228</v>
      </c>
      <c r="I3" s="21">
        <v>44256</v>
      </c>
      <c r="J3" s="21">
        <v>44287</v>
      </c>
      <c r="K3" s="21">
        <v>44317</v>
      </c>
      <c r="L3" s="21">
        <v>44348</v>
      </c>
      <c r="M3" s="21">
        <v>44378</v>
      </c>
      <c r="N3" s="21">
        <v>44409</v>
      </c>
      <c r="O3" s="19" t="s">
        <v>14</v>
      </c>
      <c r="P3" s="66" t="s">
        <v>17</v>
      </c>
      <c r="Q3" s="19" t="s">
        <v>18</v>
      </c>
      <c r="R3" s="2"/>
      <c r="S3" s="2"/>
      <c r="T3" s="2"/>
      <c r="U3" s="2"/>
      <c r="V3" s="2"/>
      <c r="W3" s="2"/>
    </row>
    <row r="4" spans="1:23" ht="30.75" customHeight="1" x14ac:dyDescent="0.25">
      <c r="A4" s="17" t="s">
        <v>1</v>
      </c>
      <c r="B4" s="35">
        <f>20000*12</f>
        <v>240000</v>
      </c>
      <c r="C4" s="13"/>
      <c r="D4" s="7">
        <v>20000</v>
      </c>
      <c r="E4" s="7"/>
      <c r="F4" s="7">
        <f>40000+20000</f>
        <v>60000</v>
      </c>
      <c r="G4" s="7">
        <v>20000</v>
      </c>
      <c r="H4" s="7"/>
      <c r="I4" s="7">
        <v>40000</v>
      </c>
      <c r="J4" s="7">
        <v>20000</v>
      </c>
      <c r="K4" s="7">
        <v>20000</v>
      </c>
      <c r="L4" s="7">
        <v>20000</v>
      </c>
      <c r="M4" s="7">
        <v>20000</v>
      </c>
      <c r="N4" s="8">
        <v>20000</v>
      </c>
      <c r="O4" s="12">
        <f>SUM(C4:N4)</f>
        <v>240000</v>
      </c>
      <c r="P4" s="61">
        <f>B4-O4</f>
        <v>0</v>
      </c>
      <c r="Q4" s="83"/>
    </row>
    <row r="5" spans="1:23" ht="39.75" customHeight="1" x14ac:dyDescent="0.25">
      <c r="A5" s="18" t="s">
        <v>2</v>
      </c>
      <c r="B5" s="36">
        <f>20000*12</f>
        <v>240000</v>
      </c>
      <c r="C5" s="14"/>
      <c r="D5" s="4">
        <v>20000</v>
      </c>
      <c r="E5" s="6">
        <v>20000</v>
      </c>
      <c r="F5" s="4">
        <f>20000+20000</f>
        <v>40000</v>
      </c>
      <c r="G5" s="4">
        <v>20000</v>
      </c>
      <c r="H5" s="4"/>
      <c r="I5" s="4">
        <v>40000</v>
      </c>
      <c r="J5" s="4">
        <v>20000</v>
      </c>
      <c r="K5" s="4">
        <v>20000</v>
      </c>
      <c r="L5" s="4">
        <v>20000</v>
      </c>
      <c r="M5" s="4">
        <v>20000</v>
      </c>
      <c r="N5" s="5">
        <v>20000</v>
      </c>
      <c r="O5" s="12">
        <f t="shared" ref="O5:O14" si="0">SUM(C5:N5)</f>
        <v>240000</v>
      </c>
      <c r="P5" s="61">
        <f t="shared" ref="P5:P14" si="1">B5-O5</f>
        <v>0</v>
      </c>
      <c r="Q5" s="72"/>
    </row>
    <row r="6" spans="1:23" ht="29.25" customHeight="1" x14ac:dyDescent="0.25">
      <c r="A6" s="18" t="s">
        <v>3</v>
      </c>
      <c r="B6" s="36">
        <v>308000</v>
      </c>
      <c r="C6" s="14"/>
      <c r="D6" s="4">
        <v>35000</v>
      </c>
      <c r="E6" s="6"/>
      <c r="F6" s="4">
        <f>38000+19000</f>
        <v>57000</v>
      </c>
      <c r="G6" s="4">
        <v>19000</v>
      </c>
      <c r="H6" s="4"/>
      <c r="I6" s="4">
        <v>38000</v>
      </c>
      <c r="J6" s="4">
        <v>19000</v>
      </c>
      <c r="K6" s="4">
        <v>35000</v>
      </c>
      <c r="L6" s="4">
        <v>35000</v>
      </c>
      <c r="M6" s="4">
        <v>35000</v>
      </c>
      <c r="N6" s="5">
        <v>35000</v>
      </c>
      <c r="O6" s="12">
        <f t="shared" si="0"/>
        <v>308000</v>
      </c>
      <c r="P6" s="61">
        <f t="shared" si="1"/>
        <v>0</v>
      </c>
      <c r="Q6" s="72"/>
    </row>
    <row r="7" spans="1:23" ht="35.25" customHeight="1" x14ac:dyDescent="0.25">
      <c r="A7" s="18" t="s">
        <v>13</v>
      </c>
      <c r="B7" s="36">
        <v>391316</v>
      </c>
      <c r="C7" s="14">
        <v>5650</v>
      </c>
      <c r="D7" s="4">
        <v>24150</v>
      </c>
      <c r="E7" s="6">
        <f>3000+10000</f>
        <v>13000</v>
      </c>
      <c r="F7" s="4">
        <v>74000</v>
      </c>
      <c r="G7" s="4">
        <v>29000</v>
      </c>
      <c r="H7" s="4"/>
      <c r="I7" s="4">
        <v>58000</v>
      </c>
      <c r="J7" s="4">
        <v>29000</v>
      </c>
      <c r="K7" s="4">
        <v>38000</v>
      </c>
      <c r="L7" s="4">
        <v>38000</v>
      </c>
      <c r="M7" s="4">
        <v>38000</v>
      </c>
      <c r="N7" s="5">
        <v>38000</v>
      </c>
      <c r="O7" s="12">
        <f t="shared" si="0"/>
        <v>384800</v>
      </c>
      <c r="P7" s="62">
        <f t="shared" si="1"/>
        <v>6516</v>
      </c>
      <c r="Q7" s="72"/>
    </row>
    <row r="8" spans="1:23" ht="27.75" customHeight="1" x14ac:dyDescent="0.25">
      <c r="A8" s="18" t="s">
        <v>4</v>
      </c>
      <c r="B8" s="36">
        <v>45000</v>
      </c>
      <c r="C8" s="14">
        <v>3708</v>
      </c>
      <c r="D8" s="4">
        <v>3769</v>
      </c>
      <c r="E8" s="6">
        <v>3700</v>
      </c>
      <c r="F8" s="4">
        <v>3700</v>
      </c>
      <c r="G8" s="4">
        <v>3700</v>
      </c>
      <c r="H8" s="4">
        <v>3700</v>
      </c>
      <c r="I8" s="4">
        <v>3700</v>
      </c>
      <c r="J8" s="4">
        <v>3700</v>
      </c>
      <c r="K8" s="4">
        <v>3700</v>
      </c>
      <c r="L8" s="4">
        <v>3700</v>
      </c>
      <c r="M8" s="4">
        <v>3700</v>
      </c>
      <c r="N8" s="5">
        <v>3700</v>
      </c>
      <c r="O8" s="12">
        <f t="shared" si="0"/>
        <v>44477</v>
      </c>
      <c r="P8" s="63">
        <f t="shared" si="1"/>
        <v>523</v>
      </c>
      <c r="Q8" s="72"/>
    </row>
    <row r="9" spans="1:23" ht="28.5" customHeight="1" x14ac:dyDescent="0.25">
      <c r="A9" s="18" t="s">
        <v>5</v>
      </c>
      <c r="B9" s="36">
        <v>862029</v>
      </c>
      <c r="C9" s="26"/>
      <c r="D9" s="4">
        <v>72000</v>
      </c>
      <c r="E9" s="6">
        <v>72000</v>
      </c>
      <c r="F9" s="10">
        <f>72000+72000</f>
        <v>144000</v>
      </c>
      <c r="G9" s="4">
        <v>67000</v>
      </c>
      <c r="H9" s="4"/>
      <c r="I9" s="10">
        <v>134000</v>
      </c>
      <c r="J9" s="4">
        <v>67000</v>
      </c>
      <c r="K9" s="4">
        <v>67000</v>
      </c>
      <c r="L9" s="4">
        <v>67000</v>
      </c>
      <c r="M9" s="4">
        <v>67000</v>
      </c>
      <c r="N9" s="5">
        <v>67000</v>
      </c>
      <c r="O9" s="12">
        <f t="shared" si="0"/>
        <v>824000</v>
      </c>
      <c r="P9" s="62">
        <f t="shared" si="1"/>
        <v>38029</v>
      </c>
      <c r="Q9" s="72"/>
    </row>
    <row r="10" spans="1:23" ht="39.6" customHeight="1" x14ac:dyDescent="0.25">
      <c r="A10" s="18" t="s">
        <v>6</v>
      </c>
      <c r="B10" s="36">
        <v>60000</v>
      </c>
      <c r="C10" s="14">
        <v>2091.4499999999998</v>
      </c>
      <c r="D10" s="4">
        <v>1730.46</v>
      </c>
      <c r="E10" s="6">
        <v>2887.92</v>
      </c>
      <c r="F10" s="4">
        <v>6010.77</v>
      </c>
      <c r="G10" s="4">
        <v>4142.79</v>
      </c>
      <c r="H10" s="4">
        <v>7454.73</v>
      </c>
      <c r="I10" s="4">
        <v>4893.42</v>
      </c>
      <c r="J10" s="4">
        <v>4944.99</v>
      </c>
      <c r="K10" s="4">
        <v>2756.13</v>
      </c>
      <c r="L10" s="4">
        <v>1627.32</v>
      </c>
      <c r="M10" s="4">
        <v>1438.23</v>
      </c>
      <c r="N10" s="5">
        <v>2271.19</v>
      </c>
      <c r="O10" s="12">
        <f t="shared" si="0"/>
        <v>42249.4</v>
      </c>
      <c r="P10" s="63">
        <f t="shared" si="1"/>
        <v>17750.599999999999</v>
      </c>
      <c r="Q10" s="72"/>
    </row>
    <row r="11" spans="1:23" ht="36.75" customHeight="1" x14ac:dyDescent="0.25">
      <c r="A11" s="18" t="s">
        <v>7</v>
      </c>
      <c r="B11" s="36">
        <v>280000</v>
      </c>
      <c r="C11" s="30">
        <f>20000+20000+10000</f>
        <v>50000</v>
      </c>
      <c r="D11" s="9">
        <f>10581.93+15000</f>
        <v>25581.93</v>
      </c>
      <c r="E11" s="31">
        <f>5000+20000+10000</f>
        <v>35000</v>
      </c>
      <c r="F11" s="9">
        <f>5958.7+40000</f>
        <v>45958.7</v>
      </c>
      <c r="G11" s="4">
        <v>71027.09</v>
      </c>
      <c r="H11" s="4"/>
      <c r="I11" s="4">
        <v>31335.48</v>
      </c>
      <c r="J11" s="4">
        <v>20890.32</v>
      </c>
      <c r="K11" s="4">
        <v>17756.77</v>
      </c>
      <c r="L11" s="4">
        <f>20890.32+32380</f>
        <v>53270.32</v>
      </c>
      <c r="M11" s="4">
        <v>36558.06</v>
      </c>
      <c r="N11" s="5">
        <v>44910.28</v>
      </c>
      <c r="O11" s="12">
        <f>SUM(C11:N11)</f>
        <v>432288.95000000007</v>
      </c>
      <c r="P11" s="64"/>
      <c r="Q11" s="73">
        <f>B11-O11</f>
        <v>-152288.95000000007</v>
      </c>
    </row>
    <row r="12" spans="1:23" ht="37.5" customHeight="1" x14ac:dyDescent="0.25">
      <c r="A12" s="18" t="s">
        <v>8</v>
      </c>
      <c r="B12" s="36">
        <v>130000</v>
      </c>
      <c r="C12" s="14"/>
      <c r="D12" s="4"/>
      <c r="E12" s="6"/>
      <c r="F12" s="4"/>
      <c r="G12" s="4">
        <v>22000</v>
      </c>
      <c r="H12" s="4">
        <v>36000</v>
      </c>
      <c r="I12" s="4">
        <v>16000</v>
      </c>
      <c r="J12" s="4"/>
      <c r="K12" s="4"/>
      <c r="L12" s="4"/>
      <c r="M12" s="4"/>
      <c r="N12" s="5"/>
      <c r="O12" s="12">
        <f t="shared" si="0"/>
        <v>74000</v>
      </c>
      <c r="P12" s="63">
        <f t="shared" si="1"/>
        <v>56000</v>
      </c>
      <c r="Q12" s="72"/>
    </row>
    <row r="13" spans="1:23" ht="47.25" customHeight="1" x14ac:dyDescent="0.25">
      <c r="A13" s="18" t="s">
        <v>11</v>
      </c>
      <c r="B13" s="36">
        <v>75464</v>
      </c>
      <c r="C13" s="14"/>
      <c r="D13" s="4"/>
      <c r="E13" s="6"/>
      <c r="F13" s="4"/>
      <c r="G13" s="4"/>
      <c r="H13" s="4"/>
      <c r="I13" s="4"/>
      <c r="J13" s="4"/>
      <c r="K13" s="4"/>
      <c r="L13" s="4"/>
      <c r="M13" s="4"/>
      <c r="N13" s="5"/>
      <c r="O13" s="12">
        <f t="shared" si="0"/>
        <v>0</v>
      </c>
      <c r="P13" s="63">
        <f t="shared" si="1"/>
        <v>75464</v>
      </c>
      <c r="Q13" s="72"/>
    </row>
    <row r="14" spans="1:23" ht="34.5" customHeight="1" x14ac:dyDescent="0.25">
      <c r="A14" s="91" t="s">
        <v>9</v>
      </c>
      <c r="B14" s="37">
        <v>200000</v>
      </c>
      <c r="C14" s="78"/>
      <c r="D14" s="10">
        <f>4556.73+77+4080</f>
        <v>8713.73</v>
      </c>
      <c r="E14" s="6">
        <v>3299.06</v>
      </c>
      <c r="F14" s="10">
        <f>328+6870+686.53</f>
        <v>7884.53</v>
      </c>
      <c r="G14" s="79">
        <f>108+4100</f>
        <v>4208</v>
      </c>
      <c r="H14" s="4"/>
      <c r="I14" s="4">
        <f>4440</f>
        <v>4440</v>
      </c>
      <c r="J14" s="10">
        <f>3200+1644</f>
        <v>4844</v>
      </c>
      <c r="K14" s="4">
        <v>3780.1</v>
      </c>
      <c r="L14" s="4">
        <f>3905.51+1778.05</f>
        <v>5683.56</v>
      </c>
      <c r="M14" s="10">
        <v>204</v>
      </c>
      <c r="N14" s="80">
        <f>2903.05+8410</f>
        <v>11313.05</v>
      </c>
      <c r="O14" s="12">
        <f t="shared" si="0"/>
        <v>54370.03</v>
      </c>
      <c r="P14" s="82">
        <f t="shared" si="1"/>
        <v>145629.97</v>
      </c>
      <c r="Q14" s="72"/>
    </row>
    <row r="15" spans="1:23" s="1" customFormat="1" ht="108" customHeight="1" thickBot="1" x14ac:dyDescent="0.3">
      <c r="A15" s="92"/>
      <c r="B15" s="74"/>
      <c r="C15" s="75"/>
      <c r="D15" s="81" t="s">
        <v>31</v>
      </c>
      <c r="E15" s="81" t="s">
        <v>28</v>
      </c>
      <c r="F15" s="81" t="s">
        <v>30</v>
      </c>
      <c r="G15" s="81" t="s">
        <v>22</v>
      </c>
      <c r="H15" s="81"/>
      <c r="I15" s="81" t="s">
        <v>23</v>
      </c>
      <c r="J15" s="81" t="s">
        <v>24</v>
      </c>
      <c r="K15" s="81" t="s">
        <v>25</v>
      </c>
      <c r="L15" s="81" t="s">
        <v>27</v>
      </c>
      <c r="M15" s="76" t="s">
        <v>29</v>
      </c>
      <c r="N15" s="81" t="s">
        <v>26</v>
      </c>
      <c r="O15" s="77"/>
      <c r="P15" s="67"/>
      <c r="Q15" s="65"/>
    </row>
    <row r="16" spans="1:23" s="11" customFormat="1" ht="43.5" customHeight="1" thickBot="1" x14ac:dyDescent="0.35">
      <c r="A16" s="38" t="s">
        <v>10</v>
      </c>
      <c r="B16" s="39">
        <f>SUM(B4:B14)</f>
        <v>2831809</v>
      </c>
      <c r="C16" s="40">
        <f>SUM(C7:C14)</f>
        <v>61449.45</v>
      </c>
      <c r="D16" s="41">
        <f t="shared" ref="D16:N16" si="2">SUM(D4:D14)</f>
        <v>210945.12</v>
      </c>
      <c r="E16" s="41">
        <f t="shared" si="2"/>
        <v>149886.97999999998</v>
      </c>
      <c r="F16" s="41">
        <f t="shared" si="2"/>
        <v>438554.00000000006</v>
      </c>
      <c r="G16" s="41">
        <f t="shared" si="2"/>
        <v>260077.88</v>
      </c>
      <c r="H16" s="41">
        <f>SUM(H4:H14)</f>
        <v>47154.729999999996</v>
      </c>
      <c r="I16" s="41">
        <f t="shared" si="2"/>
        <v>370368.89999999997</v>
      </c>
      <c r="J16" s="41">
        <f>SUM(J4:J14)</f>
        <v>189379.31</v>
      </c>
      <c r="K16" s="41">
        <f t="shared" si="2"/>
        <v>207993</v>
      </c>
      <c r="L16" s="41">
        <f t="shared" si="2"/>
        <v>244281.2</v>
      </c>
      <c r="M16" s="41">
        <f t="shared" si="2"/>
        <v>221900.29</v>
      </c>
      <c r="N16" s="42">
        <f t="shared" si="2"/>
        <v>242194.52</v>
      </c>
      <c r="O16" s="43">
        <f>SUM(O4:O14)</f>
        <v>2644185.38</v>
      </c>
      <c r="P16" s="68">
        <f>SUM(P4:P14)</f>
        <v>339912.57</v>
      </c>
      <c r="Q16" s="44">
        <f>SUM(Q11:Q14)</f>
        <v>-152288.95000000007</v>
      </c>
    </row>
    <row r="17" spans="1:17" s="23" customFormat="1" ht="39.75" customHeight="1" thickBot="1" x14ac:dyDescent="0.35">
      <c r="A17" s="45" t="s">
        <v>16</v>
      </c>
      <c r="B17" s="46"/>
      <c r="C17" s="47">
        <v>193500</v>
      </c>
      <c r="D17" s="47">
        <v>153190.20000000001</v>
      </c>
      <c r="E17" s="47">
        <v>169700</v>
      </c>
      <c r="F17" s="47">
        <v>614932</v>
      </c>
      <c r="G17" s="47">
        <v>787800</v>
      </c>
      <c r="H17" s="47">
        <v>502900</v>
      </c>
      <c r="I17" s="47">
        <v>108000</v>
      </c>
      <c r="J17" s="47">
        <v>74500</v>
      </c>
      <c r="K17" s="47">
        <v>57400</v>
      </c>
      <c r="L17" s="47">
        <v>49000</v>
      </c>
      <c r="M17" s="47">
        <v>55000</v>
      </c>
      <c r="N17" s="48">
        <v>58500</v>
      </c>
      <c r="O17" s="49">
        <f>C17+D17+E17+F17+G17+H17+I17+J17+K17+L17+M17+N17</f>
        <v>2824422.2</v>
      </c>
      <c r="P17" s="69"/>
      <c r="Q17" s="50"/>
    </row>
    <row r="18" spans="1:17" s="23" customFormat="1" ht="39.75" customHeight="1" thickBot="1" x14ac:dyDescent="0.35">
      <c r="A18" s="51" t="s">
        <v>20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5">
        <f>1116144</f>
        <v>1116144</v>
      </c>
      <c r="P18" s="70"/>
      <c r="Q18" s="50"/>
    </row>
    <row r="19" spans="1:17" s="11" customFormat="1" ht="38.25" customHeight="1" thickBot="1" x14ac:dyDescent="0.35">
      <c r="A19" s="56" t="s">
        <v>21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60">
        <v>154894.60999999999</v>
      </c>
      <c r="P19" s="71"/>
      <c r="Q19" s="50"/>
    </row>
    <row r="20" spans="1:17" s="1" customFormat="1" ht="33" customHeight="1" x14ac:dyDescent="0.25">
      <c r="A20" s="32"/>
      <c r="B20" s="3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2"/>
    </row>
    <row r="21" spans="1:17" s="1" customFormat="1" ht="33.75" customHeight="1" x14ac:dyDescent="0.25">
      <c r="A21" s="32"/>
      <c r="B21" s="3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2"/>
    </row>
    <row r="22" spans="1:17" ht="33.75" customHeight="1" x14ac:dyDescent="0.3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7" ht="21" x14ac:dyDescent="0.35">
      <c r="A23" s="27"/>
      <c r="B23" s="27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7" ht="21" x14ac:dyDescent="0.3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7" ht="21" x14ac:dyDescent="0.3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29"/>
      <c r="L25" s="29"/>
      <c r="M25" s="29"/>
      <c r="N25" s="29"/>
      <c r="O25" s="29"/>
      <c r="P25" s="29"/>
    </row>
    <row r="26" spans="1:17" ht="43.15" customHeight="1" x14ac:dyDescent="0.3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7" ht="46.1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1:1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7" ht="6.6" customHeight="1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7" ht="2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mergeCells count="9">
    <mergeCell ref="A27:L27"/>
    <mergeCell ref="A28:L31"/>
    <mergeCell ref="A32:L32"/>
    <mergeCell ref="A25:J25"/>
    <mergeCell ref="A1:P1"/>
    <mergeCell ref="A22:P22"/>
    <mergeCell ref="A24:P24"/>
    <mergeCell ref="A26:L26"/>
    <mergeCell ref="A14:A15"/>
  </mergeCells>
  <pageMargins left="0" right="0" top="0.55118110236220474" bottom="0.98425196850393704" header="0.51181102362204722" footer="0.51181102362204722"/>
  <pageSetup paperSize="9" scale="45" firstPageNumber="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hp</cp:lastModifiedBy>
  <cp:revision>0</cp:revision>
  <cp:lastPrinted>2021-09-07T10:52:05Z</cp:lastPrinted>
  <dcterms:created xsi:type="dcterms:W3CDTF">2006-09-16T00:00:00Z</dcterms:created>
  <dcterms:modified xsi:type="dcterms:W3CDTF">2021-09-09T20:53:47Z</dcterms:modified>
</cp:coreProperties>
</file>