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мм групп\"/>
    </mc:Choice>
  </mc:AlternateContent>
  <xr:revisionPtr revIDLastSave="0" documentId="8_{2B2DD594-AB57-4F3D-A30F-04A930F5A299}" xr6:coauthVersionLast="45" xr6:coauthVersionMax="45" xr10:uidLastSave="{00000000-0000-0000-0000-000000000000}"/>
  <bookViews>
    <workbookView xWindow="-108" yWindow="-108" windowWidth="23256" windowHeight="12576" tabRatio="405" xr2:uid="{00000000-000D-0000-FFFF-FFFF00000000}"/>
  </bookViews>
  <sheets>
    <sheet name="Бюджет 2024_форма ИГ" sheetId="4" r:id="rId1"/>
    <sheet name="Ох.90" sheetId="1" r:id="rId2"/>
    <sheet name="Ох. 135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4" l="1"/>
  <c r="H16" i="4"/>
  <c r="H20" i="4"/>
  <c r="H10" i="4"/>
  <c r="G20" i="4"/>
  <c r="G16" i="4"/>
  <c r="G7" i="4"/>
  <c r="G10" i="4"/>
  <c r="F16" i="4"/>
  <c r="F20" i="4"/>
  <c r="H6" i="4" l="1"/>
  <c r="G6" i="4"/>
  <c r="F10" i="4" l="1"/>
  <c r="I13" i="4" l="1"/>
  <c r="F7" i="4" l="1"/>
  <c r="F6" i="4" s="1"/>
  <c r="C8" i="4"/>
  <c r="C7" i="4" s="1"/>
  <c r="I16" i="4" l="1"/>
  <c r="J16" i="4"/>
  <c r="K16" i="4"/>
  <c r="I14" i="4"/>
  <c r="J14" i="4"/>
  <c r="K14" i="4"/>
  <c r="I10" i="4" l="1"/>
  <c r="I15" i="4"/>
  <c r="J10" i="4"/>
  <c r="J15" i="4"/>
  <c r="K10" i="4"/>
  <c r="K15" i="4"/>
  <c r="C16" i="4"/>
  <c r="C24" i="4"/>
  <c r="C13" i="4"/>
  <c r="C10" i="4" s="1"/>
  <c r="K25" i="4"/>
  <c r="K20" i="4" s="1"/>
  <c r="J25" i="4"/>
  <c r="J20" i="4" s="1"/>
  <c r="J6" i="4" s="1"/>
  <c r="I25" i="4"/>
  <c r="I20" i="4" s="1"/>
  <c r="C25" i="4" l="1"/>
  <c r="C20" i="4" s="1"/>
  <c r="C6" i="4" s="1"/>
  <c r="K6" i="4"/>
  <c r="I6" i="4"/>
  <c r="I3" i="4"/>
  <c r="J3" i="4"/>
  <c r="K3" i="4"/>
  <c r="F3" i="4"/>
  <c r="C5" i="4"/>
  <c r="K28" i="4" l="1"/>
  <c r="I28" i="4"/>
  <c r="J28" i="4"/>
  <c r="C3" i="4" l="1"/>
  <c r="C28" i="4" l="1"/>
  <c r="B10" i="4"/>
  <c r="B27" i="4"/>
  <c r="B16" i="4"/>
  <c r="B20" i="4"/>
  <c r="B7" i="4"/>
  <c r="C16" i="2"/>
  <c r="C9" i="2"/>
  <c r="C8" i="2"/>
  <c r="C7" i="2"/>
  <c r="C6" i="2"/>
  <c r="C5" i="2"/>
  <c r="C16" i="1"/>
  <c r="C8" i="1"/>
  <c r="C7" i="1"/>
  <c r="C6" i="1"/>
  <c r="C5" i="1"/>
  <c r="C9" i="1"/>
  <c r="C17" i="2" l="1"/>
  <c r="B19" i="2" s="1"/>
  <c r="B21" i="2" s="1"/>
  <c r="C17" i="1"/>
  <c r="B19" i="1" s="1"/>
  <c r="B21" i="1" s="1"/>
  <c r="F28" i="4"/>
  <c r="G4" i="4" s="1"/>
  <c r="G3" i="4" s="1"/>
  <c r="G28" i="4" s="1"/>
  <c r="H4" i="4" s="1"/>
  <c r="H3" i="4" s="1"/>
  <c r="H28" i="4" s="1"/>
</calcChain>
</file>

<file path=xl/sharedStrings.xml><?xml version="1.0" encoding="utf-8"?>
<sst xmlns="http://schemas.openxmlformats.org/spreadsheetml/2006/main" count="85" uniqueCount="56">
  <si>
    <t>Статья расхода</t>
  </si>
  <si>
    <t>Комментарии</t>
  </si>
  <si>
    <t>Сумма</t>
  </si>
  <si>
    <t>З\П Управляющего</t>
  </si>
  <si>
    <t xml:space="preserve">З\П бухгалтера </t>
  </si>
  <si>
    <t xml:space="preserve">З\П коменданта </t>
  </si>
  <si>
    <t>Электроэнергия</t>
  </si>
  <si>
    <t>Вывоз мусора</t>
  </si>
  <si>
    <t xml:space="preserve">Прочие расходы </t>
  </si>
  <si>
    <t>В Месяц расход по смете :</t>
  </si>
  <si>
    <t>Участки первой и второй очереди:</t>
  </si>
  <si>
    <t>Взнос</t>
  </si>
  <si>
    <t>Непредвиденные расходы</t>
  </si>
  <si>
    <t>З\П рабочего</t>
  </si>
  <si>
    <t xml:space="preserve">Налоги на зп.  </t>
  </si>
  <si>
    <t>Итого :</t>
  </si>
  <si>
    <t>Охрана 2 чел.-1й квартал, со 2го квартала 3 чел. 90 тыс. за пост.</t>
  </si>
  <si>
    <t>Смета эксплуатация ДНП "Солнечный берег" на  2024 год</t>
  </si>
  <si>
    <t>Чистка снега</t>
  </si>
  <si>
    <r>
      <t xml:space="preserve">Охрана 2 чел.-1й квартал, со 2го квартала 3 чел. </t>
    </r>
    <r>
      <rPr>
        <b/>
        <sz val="12"/>
        <color rgb="FF000000"/>
        <rFont val="Times New Roman"/>
        <family val="1"/>
        <charset val="204"/>
      </rPr>
      <t>135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</rPr>
      <t>тыс. за пост.</t>
    </r>
  </si>
  <si>
    <t>Итого расходы на обслуживание</t>
  </si>
  <si>
    <t>Остаток ДС на начало периода</t>
  </si>
  <si>
    <t>Управляющий УК</t>
  </si>
  <si>
    <t>Бухгалтер УК</t>
  </si>
  <si>
    <t>Комендант УК</t>
  </si>
  <si>
    <t>Рабочий 1</t>
  </si>
  <si>
    <t>Рабочий 2</t>
  </si>
  <si>
    <t>Бюджет 2024 год</t>
  </si>
  <si>
    <t>Налоги на ФОТ (ЕСН 30,2%)</t>
  </si>
  <si>
    <t>Расходы на электроэнергию</t>
  </si>
  <si>
    <t>Расходы на вывоз мусора</t>
  </si>
  <si>
    <t>Расходы на чистку снега</t>
  </si>
  <si>
    <t>Итого приход - расход</t>
  </si>
  <si>
    <t>Из расчета 100уч*12*6000р.</t>
  </si>
  <si>
    <t>ФАКТ
2024 1 кв</t>
  </si>
  <si>
    <t>ФАКТ
2024 2 кв</t>
  </si>
  <si>
    <t>ФАКТ
2024 3 кв</t>
  </si>
  <si>
    <t>ФАКТ
2024 4 кв</t>
  </si>
  <si>
    <t>Итого Членские взносы (ЧВ)</t>
  </si>
  <si>
    <t>ЧВ за отчетный период</t>
  </si>
  <si>
    <t>Налоги на ФОТ (НДФЛ 13%)</t>
  </si>
  <si>
    <t>Административные расходы УК</t>
  </si>
  <si>
    <t>Нормативные расходы</t>
  </si>
  <si>
    <t>Прочие / непредвиденные расходы</t>
  </si>
  <si>
    <t>-</t>
  </si>
  <si>
    <t>Янв-март 2 чел. Остальные мес 3 чел. (90 тр/мес)</t>
  </si>
  <si>
    <t>Доля от ЧВ</t>
  </si>
  <si>
    <t>Расходы на обслуживание территории (рабочие)</t>
  </si>
  <si>
    <t>Расходы на ЧОП</t>
  </si>
  <si>
    <t>Расходы на ТСО / пассивную безопасность</t>
  </si>
  <si>
    <t>Расходы на охрану (ЧОП + ТСО)</t>
  </si>
  <si>
    <t>Налоги на ФОТ (ЕСН 15%)</t>
  </si>
  <si>
    <t>Хозяйственные расходы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</si>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</sst>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руб.-419];[Red]\-#,##0.00\ [$руб.-419]"/>
    <numFmt numFmtId="165" formatCode="\ #,##0.00&quot;    &quot;;\-#,##0.00&quot;    &quot;;\-#&quot;    &quot;;@\ "/>
    <numFmt numFmtId="166" formatCode="#,##0&quot;р.&quot;"/>
    <numFmt numFmtId="167" formatCode="#,##0.00\ &quot;₽&quot;"/>
  </numFmts>
  <fonts count="25" x14ac:knownFonts="1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00B05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" fillId="0" borderId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/>
  </cellStyleXfs>
  <cellXfs count="64">
    <xf numFmtId="0" fontId="0" fillId="0" borderId="0" xfId="0"/>
    <xf numFmtId="0" fontId="3" fillId="0" borderId="0" xfId="6"/>
    <xf numFmtId="0" fontId="4" fillId="0" borderId="1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3" xfId="6" applyFont="1" applyBorder="1" applyAlignment="1">
      <alignment vertical="center" wrapText="1"/>
    </xf>
    <xf numFmtId="0" fontId="6" fillId="0" borderId="4" xfId="6" applyFont="1" applyBorder="1" applyAlignment="1">
      <alignment vertical="center" wrapText="1"/>
    </xf>
    <xf numFmtId="0" fontId="4" fillId="0" borderId="4" xfId="6" applyFont="1" applyBorder="1" applyAlignment="1">
      <alignment vertical="center" wrapText="1"/>
    </xf>
    <xf numFmtId="0" fontId="4" fillId="0" borderId="0" xfId="6" applyFont="1" applyAlignment="1">
      <alignment vertical="center"/>
    </xf>
    <xf numFmtId="166" fontId="7" fillId="0" borderId="0" xfId="1" applyNumberFormat="1" applyFont="1" applyAlignment="1">
      <alignment horizontal="left"/>
    </xf>
    <xf numFmtId="0" fontId="7" fillId="0" borderId="0" xfId="6" applyFont="1" applyAlignment="1">
      <alignment horizontal="left"/>
    </xf>
    <xf numFmtId="0" fontId="4" fillId="0" borderId="0" xfId="6" applyFont="1" applyAlignment="1">
      <alignment vertical="center" wrapText="1"/>
    </xf>
    <xf numFmtId="3" fontId="5" fillId="0" borderId="0" xfId="6" applyNumberFormat="1" applyFont="1" applyAlignment="1">
      <alignment horizontal="right" vertical="center" wrapText="1"/>
    </xf>
    <xf numFmtId="3" fontId="8" fillId="0" borderId="0" xfId="6" applyNumberFormat="1" applyFont="1" applyAlignment="1">
      <alignment horizontal="left"/>
    </xf>
    <xf numFmtId="0" fontId="9" fillId="0" borderId="2" xfId="6" applyFont="1" applyBorder="1" applyAlignment="1">
      <alignment horizontal="center" vertical="center" wrapText="1"/>
    </xf>
    <xf numFmtId="3" fontId="10" fillId="0" borderId="4" xfId="6" applyNumberFormat="1" applyFont="1" applyBorder="1" applyAlignment="1">
      <alignment horizontal="right" vertical="center" wrapText="1"/>
    </xf>
    <xf numFmtId="3" fontId="10" fillId="0" borderId="2" xfId="6" applyNumberFormat="1" applyFont="1" applyBorder="1" applyAlignment="1">
      <alignment horizontal="right" vertical="center" wrapText="1"/>
    </xf>
    <xf numFmtId="3" fontId="9" fillId="0" borderId="4" xfId="6" applyNumberFormat="1" applyFont="1" applyBorder="1" applyAlignment="1">
      <alignment horizontal="right" vertical="center" wrapText="1"/>
    </xf>
    <xf numFmtId="0" fontId="12" fillId="0" borderId="0" xfId="6" applyFont="1" applyAlignment="1">
      <alignment vertical="center" wrapText="1"/>
    </xf>
    <xf numFmtId="0" fontId="15" fillId="4" borderId="5" xfId="0" applyFont="1" applyFill="1" applyBorder="1" applyAlignment="1">
      <alignment horizontal="center" vertical="center"/>
    </xf>
    <xf numFmtId="167" fontId="16" fillId="0" borderId="0" xfId="0" applyNumberFormat="1" applyFont="1"/>
    <xf numFmtId="0" fontId="15" fillId="4" borderId="5" xfId="0" applyFont="1" applyFill="1" applyBorder="1" applyAlignment="1">
      <alignment horizontal="center" vertical="center" wrapText="1"/>
    </xf>
    <xf numFmtId="0" fontId="0" fillId="2" borderId="0" xfId="0" applyFill="1"/>
    <xf numFmtId="0" fontId="15" fillId="4" borderId="5" xfId="0" applyFont="1" applyFill="1" applyBorder="1" applyAlignment="1">
      <alignment horizontal="center" vertical="center"/>
    </xf>
    <xf numFmtId="167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5" fillId="4" borderId="5" xfId="0" applyFont="1" applyFill="1" applyBorder="1" applyAlignment="1">
      <alignment horizontal="left" vertical="center"/>
    </xf>
    <xf numFmtId="167" fontId="15" fillId="4" borderId="5" xfId="0" applyNumberFormat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167" fontId="15" fillId="3" borderId="5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167" fontId="0" fillId="0" borderId="5" xfId="0" applyNumberFormat="1" applyFont="1" applyBorder="1" applyAlignment="1">
      <alignment vertical="center"/>
    </xf>
    <xf numFmtId="10" fontId="18" fillId="0" borderId="5" xfId="0" applyNumberFormat="1" applyFont="1" applyBorder="1" applyAlignment="1">
      <alignment vertical="center"/>
    </xf>
    <xf numFmtId="10" fontId="19" fillId="0" borderId="5" xfId="0" applyNumberFormat="1" applyFont="1" applyBorder="1" applyAlignment="1">
      <alignment vertical="center"/>
    </xf>
    <xf numFmtId="10" fontId="20" fillId="0" borderId="5" xfId="0" applyNumberFormat="1" applyFont="1" applyBorder="1" applyAlignment="1">
      <alignment vertical="center"/>
    </xf>
    <xf numFmtId="10" fontId="21" fillId="0" borderId="5" xfId="0" applyNumberFormat="1" applyFont="1" applyBorder="1" applyAlignment="1">
      <alignment vertical="center"/>
    </xf>
    <xf numFmtId="167" fontId="15" fillId="0" borderId="5" xfId="0" applyNumberFormat="1" applyFont="1" applyBorder="1" applyAlignment="1">
      <alignment vertical="center"/>
    </xf>
    <xf numFmtId="167" fontId="22" fillId="4" borderId="5" xfId="0" applyNumberFormat="1" applyFont="1" applyFill="1" applyBorder="1" applyAlignment="1">
      <alignment vertical="center"/>
    </xf>
    <xf numFmtId="0" fontId="23" fillId="0" borderId="5" xfId="0" applyFont="1" applyBorder="1" applyAlignment="1">
      <alignment horizontal="left" vertical="center" indent="1"/>
    </xf>
    <xf numFmtId="0" fontId="23" fillId="0" borderId="8" xfId="0" applyFont="1" applyBorder="1" applyAlignment="1">
      <alignment vertical="center"/>
    </xf>
    <xf numFmtId="167" fontId="23" fillId="0" borderId="5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0" fontId="19" fillId="0" borderId="8" xfId="0" applyNumberFormat="1" applyFont="1" applyBorder="1" applyAlignment="1">
      <alignment horizontal="center" vertical="center"/>
    </xf>
    <xf numFmtId="167" fontId="0" fillId="0" borderId="5" xfId="0" applyNumberFormat="1" applyBorder="1" applyAlignment="1">
      <alignment horizontal="right" vertical="center"/>
    </xf>
    <xf numFmtId="167" fontId="0" fillId="2" borderId="5" xfId="0" applyNumberFormat="1" applyFill="1" applyBorder="1" applyAlignment="1">
      <alignment vertical="center"/>
    </xf>
    <xf numFmtId="167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24" fillId="0" borderId="5" xfId="0" applyFont="1" applyBorder="1" applyAlignment="1">
      <alignment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6" applyFont="1" applyAlignment="1">
      <alignment horizontal="center" vertical="center"/>
    </xf>
  </cellXfs>
  <cellStyles count="7">
    <cellStyle name="Excel Built-in Normal" xfId="6" xr:uid="{00000000-0005-0000-0000-000000000000}"/>
    <cellStyle name="Heading" xfId="4" xr:uid="{00000000-0005-0000-0000-000001000000}"/>
    <cellStyle name="Heading1" xfId="5" xr:uid="{00000000-0005-0000-0000-000002000000}"/>
    <cellStyle name="Result" xfId="2" xr:uid="{00000000-0005-0000-0000-000003000000}"/>
    <cellStyle name="Result2" xfId="3" xr:uid="{00000000-0005-0000-0000-000004000000}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0"/>
  <sheetViews>
    <sheetView tabSelected="1" workbookViewId="0">
      <selection activeCell="H28" sqref="H28"/>
    </sheetView>
  </sheetViews>
  <sheetFormatPr defaultColWidth="8.88671875" defaultRowHeight="13.2" outlineLevelRow="2" x14ac:dyDescent="0.25"/>
  <cols>
    <col min="1" max="1" width="53.33203125" customWidth="1"/>
    <col min="2" max="2" width="11.77734375" customWidth="1"/>
    <col min="3" max="3" width="19" customWidth="1"/>
    <col min="4" max="4" width="36.109375" customWidth="1"/>
    <col min="5" max="5" width="4.33203125" customWidth="1"/>
    <col min="6" max="6" width="14.21875" customWidth="1"/>
    <col min="7" max="8" width="12.6640625" customWidth="1"/>
    <col min="9" max="9" width="12.44140625" customWidth="1"/>
    <col min="10" max="10" width="8.21875" customWidth="1"/>
    <col min="11" max="11" width="8.33203125" customWidth="1"/>
  </cols>
  <sheetData>
    <row r="1" spans="1:11" ht="33.450000000000003" customHeight="1" x14ac:dyDescent="0.25">
      <c r="A1" s="18"/>
      <c r="B1" s="55" t="s">
        <v>27</v>
      </c>
      <c r="C1" s="56"/>
      <c r="D1" s="18" t="s">
        <v>1</v>
      </c>
      <c r="E1" s="21"/>
      <c r="F1" s="52" t="s">
        <v>34</v>
      </c>
      <c r="G1" s="53"/>
      <c r="H1" s="54"/>
      <c r="I1" s="20" t="s">
        <v>35</v>
      </c>
      <c r="J1" s="20" t="s">
        <v>36</v>
      </c>
      <c r="K1" s="20" t="s">
        <v>37</v>
      </c>
    </row>
    <row r="2" spans="1:11" ht="18" customHeight="1" x14ac:dyDescent="0.25">
      <c r="A2" s="22"/>
      <c r="B2" s="22" t="s">
        <v>46</v>
      </c>
      <c r="C2" s="22" t="s">
        <v>2</v>
      </c>
      <c r="D2" s="22"/>
      <c r="E2" s="21"/>
      <c r="F2" s="20" t="s">
        <v>53</v>
      </c>
      <c r="G2" s="20" t="s">
        <v>54</v>
      </c>
      <c r="H2" s="20" t="s">
        <v>55</v>
      </c>
      <c r="I2" s="20"/>
      <c r="J2" s="20"/>
      <c r="K2" s="20"/>
    </row>
    <row r="3" spans="1:11" s="26" customFormat="1" ht="19.05" customHeight="1" x14ac:dyDescent="0.25">
      <c r="A3" s="30" t="s">
        <v>38</v>
      </c>
      <c r="B3" s="31"/>
      <c r="C3" s="31">
        <f>C4+C5</f>
        <v>7200000</v>
      </c>
      <c r="D3" s="32"/>
      <c r="E3" s="25"/>
      <c r="F3" s="31">
        <f>F4+F5</f>
        <v>1122468.3400000001</v>
      </c>
      <c r="G3" s="31">
        <f>G4+G5</f>
        <v>1027438.6500000001</v>
      </c>
      <c r="H3" s="31">
        <f>H4+H5</f>
        <v>547799.19000000018</v>
      </c>
      <c r="I3" s="31">
        <f t="shared" ref="I3:K3" si="0">I4+I5</f>
        <v>0</v>
      </c>
      <c r="J3" s="31">
        <f t="shared" si="0"/>
        <v>0</v>
      </c>
      <c r="K3" s="31">
        <f t="shared" si="0"/>
        <v>0</v>
      </c>
    </row>
    <row r="4" spans="1:11" s="26" customFormat="1" ht="19.05" customHeight="1" outlineLevel="1" x14ac:dyDescent="0.25">
      <c r="A4" s="34" t="s">
        <v>21</v>
      </c>
      <c r="B4" s="23"/>
      <c r="C4" s="35"/>
      <c r="D4" s="24" t="s">
        <v>44</v>
      </c>
      <c r="E4" s="25"/>
      <c r="F4" s="35">
        <v>330468.34000000003</v>
      </c>
      <c r="G4" s="35">
        <f>F28</f>
        <v>619438.65000000014</v>
      </c>
      <c r="H4" s="35">
        <f>G28</f>
        <v>457799.19000000018</v>
      </c>
      <c r="I4" s="35">
        <v>0</v>
      </c>
      <c r="J4" s="35">
        <v>0</v>
      </c>
      <c r="K4" s="35">
        <v>0</v>
      </c>
    </row>
    <row r="5" spans="1:11" s="26" customFormat="1" ht="19.05" customHeight="1" outlineLevel="1" x14ac:dyDescent="0.25">
      <c r="A5" s="34" t="s">
        <v>39</v>
      </c>
      <c r="B5" s="23"/>
      <c r="C5" s="23">
        <f>6000*100*12</f>
        <v>7200000</v>
      </c>
      <c r="D5" s="24" t="s">
        <v>33</v>
      </c>
      <c r="E5" s="25"/>
      <c r="F5" s="23">
        <v>792000</v>
      </c>
      <c r="G5" s="23">
        <v>408000</v>
      </c>
      <c r="H5" s="23">
        <v>90000</v>
      </c>
      <c r="I5" s="23">
        <v>0</v>
      </c>
      <c r="J5" s="23">
        <v>0</v>
      </c>
      <c r="K5" s="23">
        <v>0</v>
      </c>
    </row>
    <row r="6" spans="1:11" s="26" customFormat="1" ht="19.05" customHeight="1" x14ac:dyDescent="0.25">
      <c r="A6" s="30" t="s">
        <v>20</v>
      </c>
      <c r="B6" s="31"/>
      <c r="C6" s="31">
        <f>C7+C10+C16+C20+C27</f>
        <v>7462991.3805600004</v>
      </c>
      <c r="D6" s="32"/>
      <c r="E6" s="25"/>
      <c r="F6" s="31">
        <f t="shared" ref="F6:K6" si="1">F7+F10+F16+F20+F27</f>
        <v>503029.69</v>
      </c>
      <c r="G6" s="31">
        <f t="shared" si="1"/>
        <v>569639.46</v>
      </c>
      <c r="H6" s="31">
        <f t="shared" si="1"/>
        <v>484579.83</v>
      </c>
      <c r="I6" s="31">
        <f t="shared" si="1"/>
        <v>0</v>
      </c>
      <c r="J6" s="31">
        <f t="shared" si="1"/>
        <v>0</v>
      </c>
      <c r="K6" s="31">
        <f t="shared" si="1"/>
        <v>0</v>
      </c>
    </row>
    <row r="7" spans="1:11" s="26" customFormat="1" ht="19.05" customHeight="1" outlineLevel="1" x14ac:dyDescent="0.25">
      <c r="A7" s="33" t="s">
        <v>50</v>
      </c>
      <c r="B7" s="36">
        <f>C7/C3</f>
        <v>0.41249999999999998</v>
      </c>
      <c r="C7" s="23">
        <f>C8+C9</f>
        <v>2970000</v>
      </c>
      <c r="D7" s="51" t="s">
        <v>45</v>
      </c>
      <c r="E7" s="25"/>
      <c r="F7" s="40">
        <f>F8+F9</f>
        <v>180000</v>
      </c>
      <c r="G7" s="40">
        <f>G8+G9</f>
        <v>180000</v>
      </c>
      <c r="H7" s="40">
        <f>H8+H9</f>
        <v>180000</v>
      </c>
      <c r="I7" s="40">
        <v>0</v>
      </c>
      <c r="J7" s="40">
        <v>0</v>
      </c>
      <c r="K7" s="40">
        <v>0</v>
      </c>
    </row>
    <row r="8" spans="1:11" s="26" customFormat="1" ht="19.05" customHeight="1" outlineLevel="2" x14ac:dyDescent="0.25">
      <c r="A8" s="42" t="s">
        <v>48</v>
      </c>
      <c r="B8" s="36"/>
      <c r="C8" s="23">
        <f>180000*3+270000*9</f>
        <v>2970000</v>
      </c>
      <c r="D8" s="43"/>
      <c r="E8" s="25"/>
      <c r="F8" s="44">
        <v>180000</v>
      </c>
      <c r="G8" s="44">
        <v>180000</v>
      </c>
      <c r="H8" s="44">
        <v>180000</v>
      </c>
      <c r="I8" s="44">
        <v>0</v>
      </c>
      <c r="J8" s="44">
        <v>0</v>
      </c>
      <c r="K8" s="44">
        <v>0</v>
      </c>
    </row>
    <row r="9" spans="1:11" s="26" customFormat="1" ht="19.05" customHeight="1" outlineLevel="2" x14ac:dyDescent="0.25">
      <c r="A9" s="42" t="s">
        <v>49</v>
      </c>
      <c r="B9" s="36"/>
      <c r="C9" s="23">
        <v>0</v>
      </c>
      <c r="D9" s="43"/>
      <c r="E9" s="25"/>
      <c r="F9" s="44">
        <v>0</v>
      </c>
      <c r="G9" s="44">
        <v>0</v>
      </c>
      <c r="H9" s="44"/>
      <c r="I9" s="44">
        <v>0</v>
      </c>
      <c r="J9" s="44">
        <v>0</v>
      </c>
      <c r="K9" s="44">
        <v>0</v>
      </c>
    </row>
    <row r="10" spans="1:11" s="26" customFormat="1" ht="19.05" customHeight="1" outlineLevel="1" x14ac:dyDescent="0.25">
      <c r="A10" s="33" t="s">
        <v>47</v>
      </c>
      <c r="B10" s="36">
        <f>C10/C3</f>
        <v>0.23031065555555558</v>
      </c>
      <c r="C10" s="47">
        <f>SUM(C11:C15)</f>
        <v>1658236.7200000002</v>
      </c>
      <c r="D10" s="60"/>
      <c r="E10" s="25"/>
      <c r="F10" s="40">
        <f>SUM(F11:F15)</f>
        <v>138185.60999999999</v>
      </c>
      <c r="G10" s="40">
        <f>SUM(G11:G15)</f>
        <v>138185.60999999999</v>
      </c>
      <c r="H10" s="40">
        <f>SUM(H11:H15)</f>
        <v>138185.60999999999</v>
      </c>
      <c r="I10" s="40">
        <f t="shared" ref="I10:K10" si="2">SUM(I11:I14)</f>
        <v>0</v>
      </c>
      <c r="J10" s="40">
        <f t="shared" si="2"/>
        <v>0</v>
      </c>
      <c r="K10" s="40">
        <f t="shared" si="2"/>
        <v>0</v>
      </c>
    </row>
    <row r="11" spans="1:11" s="26" customFormat="1" ht="19.05" customHeight="1" outlineLevel="2" x14ac:dyDescent="0.25">
      <c r="A11" s="50" t="s">
        <v>25</v>
      </c>
      <c r="B11" s="46"/>
      <c r="C11" s="49">
        <v>600000</v>
      </c>
      <c r="D11" s="61"/>
      <c r="E11" s="25"/>
      <c r="F11" s="23">
        <v>50000</v>
      </c>
      <c r="G11" s="23">
        <v>50000</v>
      </c>
      <c r="H11" s="23">
        <v>50000</v>
      </c>
      <c r="I11" s="23">
        <v>0</v>
      </c>
      <c r="J11" s="23">
        <v>0</v>
      </c>
      <c r="K11" s="23">
        <v>0</v>
      </c>
    </row>
    <row r="12" spans="1:11" s="26" customFormat="1" ht="19.05" customHeight="1" outlineLevel="2" x14ac:dyDescent="0.25">
      <c r="A12" s="50" t="s">
        <v>26</v>
      </c>
      <c r="B12" s="46"/>
      <c r="C12" s="49">
        <v>600000</v>
      </c>
      <c r="D12" s="61"/>
      <c r="E12" s="25"/>
      <c r="F12" s="23">
        <v>50000</v>
      </c>
      <c r="G12" s="23">
        <v>50000</v>
      </c>
      <c r="H12" s="23">
        <v>50000</v>
      </c>
      <c r="I12" s="23">
        <v>0</v>
      </c>
      <c r="J12" s="23">
        <v>0</v>
      </c>
      <c r="K12" s="23">
        <v>0</v>
      </c>
    </row>
    <row r="13" spans="1:11" s="26" customFormat="1" ht="19.05" customHeight="1" outlineLevel="2" x14ac:dyDescent="0.25">
      <c r="A13" s="34" t="s">
        <v>40</v>
      </c>
      <c r="B13" s="37"/>
      <c r="C13" s="23">
        <f>89655.17*2</f>
        <v>179310.34</v>
      </c>
      <c r="D13" s="61"/>
      <c r="E13" s="25"/>
      <c r="F13" s="23">
        <v>14942.52</v>
      </c>
      <c r="G13" s="23">
        <v>14942.52</v>
      </c>
      <c r="H13" s="23">
        <v>14942.52</v>
      </c>
      <c r="I13" s="23">
        <f>SUM(I11:I12)/0.87*13%</f>
        <v>0</v>
      </c>
      <c r="J13" s="23">
        <v>0</v>
      </c>
      <c r="K13" s="23">
        <v>0</v>
      </c>
    </row>
    <row r="14" spans="1:11" s="26" customFormat="1" ht="19.05" customHeight="1" outlineLevel="2" x14ac:dyDescent="0.25">
      <c r="A14" s="34" t="s">
        <v>28</v>
      </c>
      <c r="B14" s="38"/>
      <c r="C14" s="23">
        <v>141301.01999999999</v>
      </c>
      <c r="D14" s="61"/>
      <c r="E14" s="25"/>
      <c r="F14" s="23">
        <v>11775.09</v>
      </c>
      <c r="G14" s="23">
        <v>11775.09</v>
      </c>
      <c r="H14" s="23">
        <v>11775.09</v>
      </c>
      <c r="I14" s="23">
        <f>SUM(I11:I13)*0.302</f>
        <v>0</v>
      </c>
      <c r="J14" s="23">
        <f>SUM(J11:J13)*0.302</f>
        <v>0</v>
      </c>
      <c r="K14" s="23">
        <f>SUM(K11:K13)*0.302</f>
        <v>0</v>
      </c>
    </row>
    <row r="15" spans="1:11" s="26" customFormat="1" ht="19.05" customHeight="1" outlineLevel="2" x14ac:dyDescent="0.25">
      <c r="A15" s="34" t="s">
        <v>51</v>
      </c>
      <c r="B15" s="38"/>
      <c r="C15" s="23">
        <v>137625.35999999999</v>
      </c>
      <c r="D15" s="62"/>
      <c r="E15" s="25"/>
      <c r="F15" s="23">
        <v>11468</v>
      </c>
      <c r="G15" s="23">
        <v>11468</v>
      </c>
      <c r="H15" s="23">
        <v>11468</v>
      </c>
      <c r="I15" s="23">
        <f t="shared" ref="I15:K15" si="3">SUM(I12:I14)*0.302</f>
        <v>0</v>
      </c>
      <c r="J15" s="23">
        <f t="shared" si="3"/>
        <v>0</v>
      </c>
      <c r="K15" s="23">
        <f t="shared" si="3"/>
        <v>0</v>
      </c>
    </row>
    <row r="16" spans="1:11" s="26" customFormat="1" ht="19.05" customHeight="1" outlineLevel="1" x14ac:dyDescent="0.25">
      <c r="A16" s="33" t="s">
        <v>42</v>
      </c>
      <c r="B16" s="39">
        <f>C16/C3</f>
        <v>0.125</v>
      </c>
      <c r="C16" s="23">
        <f>SUM(C17:C19)</f>
        <v>900000</v>
      </c>
      <c r="D16" s="24"/>
      <c r="E16" s="25"/>
      <c r="F16" s="40">
        <f>SUM(F17:F19)</f>
        <v>71999.14</v>
      </c>
      <c r="G16" s="40">
        <f>SUM(G17:G19)</f>
        <v>164569.87</v>
      </c>
      <c r="H16" s="40">
        <f>SUM(H17:H19)</f>
        <v>39799.14</v>
      </c>
      <c r="I16" s="40">
        <f t="shared" ref="I16:K16" si="4">SUM(I17:I19)</f>
        <v>0</v>
      </c>
      <c r="J16" s="40">
        <f t="shared" si="4"/>
        <v>0</v>
      </c>
      <c r="K16" s="40">
        <f t="shared" si="4"/>
        <v>0</v>
      </c>
    </row>
    <row r="17" spans="1:11" s="26" customFormat="1" ht="19.05" customHeight="1" outlineLevel="2" x14ac:dyDescent="0.25">
      <c r="A17" s="34" t="s">
        <v>29</v>
      </c>
      <c r="B17" s="37"/>
      <c r="C17" s="23">
        <v>350000</v>
      </c>
      <c r="D17" s="24" t="s">
        <v>44</v>
      </c>
      <c r="E17" s="25"/>
      <c r="F17" s="23">
        <v>0</v>
      </c>
      <c r="G17" s="23">
        <v>91117.47</v>
      </c>
      <c r="H17" s="23"/>
      <c r="I17" s="23">
        <v>0</v>
      </c>
      <c r="J17" s="23">
        <v>0</v>
      </c>
      <c r="K17" s="23">
        <v>0</v>
      </c>
    </row>
    <row r="18" spans="1:11" s="26" customFormat="1" ht="19.05" customHeight="1" outlineLevel="2" x14ac:dyDescent="0.25">
      <c r="A18" s="34" t="s">
        <v>30</v>
      </c>
      <c r="B18" s="37"/>
      <c r="C18" s="23">
        <v>300000</v>
      </c>
      <c r="D18" s="24" t="s">
        <v>44</v>
      </c>
      <c r="E18" s="25"/>
      <c r="F18" s="48">
        <v>23699.14</v>
      </c>
      <c r="G18" s="48">
        <v>25152.400000000001</v>
      </c>
      <c r="H18" s="48">
        <v>23699.14</v>
      </c>
      <c r="I18" s="23">
        <v>0</v>
      </c>
      <c r="J18" s="23">
        <v>0</v>
      </c>
      <c r="K18" s="23">
        <v>0</v>
      </c>
    </row>
    <row r="19" spans="1:11" s="26" customFormat="1" ht="19.05" customHeight="1" outlineLevel="2" x14ac:dyDescent="0.25">
      <c r="A19" s="34" t="s">
        <v>31</v>
      </c>
      <c r="B19" s="37"/>
      <c r="C19" s="23">
        <v>250000</v>
      </c>
      <c r="D19" s="24" t="s">
        <v>44</v>
      </c>
      <c r="E19" s="25"/>
      <c r="F19" s="23">
        <v>48300</v>
      </c>
      <c r="G19" s="23">
        <v>48300</v>
      </c>
      <c r="H19" s="23">
        <v>16100</v>
      </c>
      <c r="I19" s="23">
        <v>0</v>
      </c>
      <c r="J19" s="23">
        <v>0</v>
      </c>
      <c r="K19" s="23">
        <v>0</v>
      </c>
    </row>
    <row r="20" spans="1:11" s="26" customFormat="1" ht="19.05" customHeight="1" outlineLevel="1" x14ac:dyDescent="0.25">
      <c r="A20" s="33" t="s">
        <v>41</v>
      </c>
      <c r="B20" s="36">
        <f>C20/C3</f>
        <v>0.14371592507777778</v>
      </c>
      <c r="C20" s="23">
        <f>SUM(C21:C26)</f>
        <v>1034754.66056</v>
      </c>
      <c r="D20" s="57" t="s">
        <v>44</v>
      </c>
      <c r="E20" s="25"/>
      <c r="F20" s="40">
        <f>SUM(F21:F26)</f>
        <v>86229.39</v>
      </c>
      <c r="G20" s="40">
        <f>SUM(G21:G26)</f>
        <v>86229.39</v>
      </c>
      <c r="H20" s="40">
        <f>SUM(H21:H26)</f>
        <v>86229.39</v>
      </c>
      <c r="I20" s="40">
        <f>SUM(I21:I25)</f>
        <v>0</v>
      </c>
      <c r="J20" s="40">
        <f>SUM(J21:J25)</f>
        <v>0</v>
      </c>
      <c r="K20" s="40">
        <f>SUM(K21:K25)</f>
        <v>0</v>
      </c>
    </row>
    <row r="21" spans="1:11" s="26" customFormat="1" ht="19.05" customHeight="1" outlineLevel="2" x14ac:dyDescent="0.25">
      <c r="A21" s="34" t="s">
        <v>22</v>
      </c>
      <c r="B21" s="37"/>
      <c r="C21" s="23">
        <v>204000</v>
      </c>
      <c r="D21" s="58"/>
      <c r="E21" s="25"/>
      <c r="F21" s="23">
        <v>17000</v>
      </c>
      <c r="G21" s="23">
        <v>17000</v>
      </c>
      <c r="H21" s="23">
        <v>17000</v>
      </c>
      <c r="I21" s="23">
        <v>0</v>
      </c>
      <c r="J21" s="23">
        <v>0</v>
      </c>
      <c r="K21" s="23">
        <v>0</v>
      </c>
    </row>
    <row r="22" spans="1:11" s="26" customFormat="1" ht="19.05" customHeight="1" outlineLevel="2" x14ac:dyDescent="0.25">
      <c r="A22" s="34" t="s">
        <v>23</v>
      </c>
      <c r="B22" s="37"/>
      <c r="C22" s="23">
        <v>204000</v>
      </c>
      <c r="D22" s="58"/>
      <c r="E22" s="25"/>
      <c r="F22" s="23">
        <v>17000</v>
      </c>
      <c r="G22" s="23">
        <v>17000</v>
      </c>
      <c r="H22" s="23">
        <v>17000</v>
      </c>
      <c r="I22" s="23">
        <v>0</v>
      </c>
      <c r="J22" s="23">
        <v>0</v>
      </c>
      <c r="K22" s="23">
        <v>0</v>
      </c>
    </row>
    <row r="23" spans="1:11" s="26" customFormat="1" ht="19.05" customHeight="1" outlineLevel="2" x14ac:dyDescent="0.25">
      <c r="A23" s="34" t="s">
        <v>24</v>
      </c>
      <c r="B23" s="37"/>
      <c r="C23" s="23">
        <v>204000</v>
      </c>
      <c r="D23" s="58"/>
      <c r="E23" s="25"/>
      <c r="F23" s="23">
        <v>17000</v>
      </c>
      <c r="G23" s="23">
        <v>17000</v>
      </c>
      <c r="H23" s="23">
        <v>17000</v>
      </c>
      <c r="I23" s="23">
        <v>0</v>
      </c>
      <c r="J23" s="23">
        <v>0</v>
      </c>
      <c r="K23" s="23">
        <v>0</v>
      </c>
    </row>
    <row r="24" spans="1:11" s="26" customFormat="1" ht="19.05" customHeight="1" outlineLevel="2" x14ac:dyDescent="0.25">
      <c r="A24" s="34" t="s">
        <v>40</v>
      </c>
      <c r="B24" s="37"/>
      <c r="C24" s="23">
        <f>30482.76*3</f>
        <v>91448.28</v>
      </c>
      <c r="D24" s="58"/>
      <c r="E24" s="25"/>
      <c r="F24" s="23">
        <v>7620.69</v>
      </c>
      <c r="G24" s="23">
        <v>7620.69</v>
      </c>
      <c r="H24" s="23">
        <v>7620.69</v>
      </c>
      <c r="I24" s="23">
        <v>0</v>
      </c>
      <c r="J24" s="23">
        <v>0</v>
      </c>
      <c r="K24" s="23">
        <v>0</v>
      </c>
    </row>
    <row r="25" spans="1:11" s="26" customFormat="1" ht="19.05" customHeight="1" outlineLevel="2" x14ac:dyDescent="0.25">
      <c r="A25" s="34" t="s">
        <v>28</v>
      </c>
      <c r="B25" s="38"/>
      <c r="C25" s="23">
        <f>SUM(C21:C24)*0.302</f>
        <v>212441.38055999999</v>
      </c>
      <c r="D25" s="59"/>
      <c r="E25" s="25"/>
      <c r="F25" s="23">
        <v>17703.45</v>
      </c>
      <c r="G25" s="23">
        <v>17703.45</v>
      </c>
      <c r="H25" s="23">
        <v>17703.45</v>
      </c>
      <c r="I25" s="23">
        <f>SUM(I21:I24)*0.302</f>
        <v>0</v>
      </c>
      <c r="J25" s="23">
        <f>SUM(J21:J24)*0.302</f>
        <v>0</v>
      </c>
      <c r="K25" s="23">
        <f>SUM(K21:K24)*0.302</f>
        <v>0</v>
      </c>
    </row>
    <row r="26" spans="1:11" s="26" customFormat="1" ht="19.05" customHeight="1" outlineLevel="2" x14ac:dyDescent="0.25">
      <c r="A26" s="34" t="s">
        <v>52</v>
      </c>
      <c r="B26" s="38"/>
      <c r="C26" s="23">
        <v>118865</v>
      </c>
      <c r="D26" s="45"/>
      <c r="E26" s="25"/>
      <c r="F26" s="23">
        <v>9905.25</v>
      </c>
      <c r="G26" s="23">
        <v>9905.25</v>
      </c>
      <c r="H26" s="23">
        <v>9905.25</v>
      </c>
      <c r="I26" s="23"/>
      <c r="J26" s="23"/>
      <c r="K26" s="23"/>
    </row>
    <row r="27" spans="1:11" s="26" customFormat="1" ht="19.05" customHeight="1" outlineLevel="1" x14ac:dyDescent="0.25">
      <c r="A27" s="33" t="s">
        <v>43</v>
      </c>
      <c r="B27" s="36">
        <f>C27/C3</f>
        <v>0.125</v>
      </c>
      <c r="C27" s="23">
        <v>900000</v>
      </c>
      <c r="D27" s="24" t="s">
        <v>44</v>
      </c>
      <c r="E27" s="25"/>
      <c r="F27" s="40">
        <v>26615.55</v>
      </c>
      <c r="G27" s="40">
        <v>654.59</v>
      </c>
      <c r="H27" s="40">
        <v>40365.69</v>
      </c>
      <c r="I27" s="40">
        <v>0</v>
      </c>
      <c r="J27" s="40">
        <v>0</v>
      </c>
      <c r="K27" s="40">
        <v>0</v>
      </c>
    </row>
    <row r="28" spans="1:11" s="26" customFormat="1" ht="22.05" customHeight="1" x14ac:dyDescent="0.25">
      <c r="A28" s="27" t="s">
        <v>32</v>
      </c>
      <c r="B28" s="28"/>
      <c r="C28" s="41">
        <f>C3-C6</f>
        <v>-262991.38056000043</v>
      </c>
      <c r="D28" s="29"/>
      <c r="E28" s="25"/>
      <c r="F28" s="41">
        <f t="shared" ref="F28:K28" si="5">F3-F6</f>
        <v>619438.65000000014</v>
      </c>
      <c r="G28" s="41">
        <f t="shared" si="5"/>
        <v>457799.19000000018</v>
      </c>
      <c r="H28" s="41">
        <f t="shared" si="5"/>
        <v>63219.360000000161</v>
      </c>
      <c r="I28" s="41">
        <f t="shared" si="5"/>
        <v>0</v>
      </c>
      <c r="J28" s="41">
        <f t="shared" si="5"/>
        <v>0</v>
      </c>
      <c r="K28" s="41">
        <f t="shared" si="5"/>
        <v>0</v>
      </c>
    </row>
    <row r="30" spans="1:11" x14ac:dyDescent="0.25">
      <c r="C30" s="19"/>
      <c r="F30" s="19"/>
      <c r="G30" s="19"/>
      <c r="H30" s="19"/>
      <c r="I30" s="19"/>
      <c r="J30" s="19"/>
      <c r="K30" s="19"/>
    </row>
  </sheetData>
  <mergeCells count="4">
    <mergeCell ref="F1:H1"/>
    <mergeCell ref="B1:C1"/>
    <mergeCell ref="D20:D25"/>
    <mergeCell ref="D10:D15"/>
  </mergeCells>
  <pageMargins left="0.7" right="0.7" top="0.75" bottom="0.75" header="0.3" footer="0.3"/>
  <pageSetup paperSize="9" orientation="portrait" r:id="rId1"/>
  <ignoredErrors>
    <ignoredError sqref="B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topLeftCell="A13" zoomScaleNormal="100" workbookViewId="0">
      <selection activeCell="C16" sqref="C16"/>
    </sheetView>
  </sheetViews>
  <sheetFormatPr defaultColWidth="8.6640625" defaultRowHeight="14.4" x14ac:dyDescent="0.3"/>
  <cols>
    <col min="1" max="1" width="35.6640625" style="1" bestFit="1" customWidth="1"/>
    <col min="2" max="2" width="18.33203125" style="1" customWidth="1"/>
    <col min="3" max="3" width="15.33203125" style="1" customWidth="1"/>
    <col min="4" max="4" width="8.88671875" style="1" bestFit="1" customWidth="1"/>
    <col min="5" max="16384" width="8.6640625" style="1"/>
  </cols>
  <sheetData>
    <row r="1" spans="1:3" ht="18.75" customHeight="1" x14ac:dyDescent="0.3">
      <c r="A1" s="63" t="s">
        <v>17</v>
      </c>
      <c r="B1" s="63"/>
      <c r="C1" s="63"/>
    </row>
    <row r="2" spans="1:3" ht="18.75" customHeight="1" x14ac:dyDescent="0.3">
      <c r="A2" s="63"/>
      <c r="B2" s="63"/>
      <c r="C2" s="63"/>
    </row>
    <row r="3" spans="1:3" ht="2.25" customHeight="1" x14ac:dyDescent="0.3">
      <c r="A3" s="63"/>
      <c r="B3" s="63"/>
      <c r="C3" s="63"/>
    </row>
    <row r="4" spans="1:3" ht="30.15" customHeight="1" x14ac:dyDescent="0.3">
      <c r="A4" s="2" t="s">
        <v>0</v>
      </c>
      <c r="B4" s="3" t="s">
        <v>1</v>
      </c>
      <c r="C4" s="13" t="s">
        <v>2</v>
      </c>
    </row>
    <row r="5" spans="1:3" ht="36" customHeight="1" x14ac:dyDescent="0.3">
      <c r="A5" s="4" t="s">
        <v>3</v>
      </c>
      <c r="B5" s="5"/>
      <c r="C5" s="14">
        <f>17000*12</f>
        <v>204000</v>
      </c>
    </row>
    <row r="6" spans="1:3" ht="32.25" customHeight="1" x14ac:dyDescent="0.3">
      <c r="A6" s="4" t="s">
        <v>4</v>
      </c>
      <c r="B6" s="5"/>
      <c r="C6" s="15">
        <f>17000*12</f>
        <v>204000</v>
      </c>
    </row>
    <row r="7" spans="1:3" ht="36" customHeight="1" x14ac:dyDescent="0.3">
      <c r="A7" s="4" t="s">
        <v>13</v>
      </c>
      <c r="B7" s="5"/>
      <c r="C7" s="15">
        <f>50000*12</f>
        <v>600000</v>
      </c>
    </row>
    <row r="8" spans="1:3" ht="36" customHeight="1" thickTop="1" thickBot="1" x14ac:dyDescent="0.35">
      <c r="A8" s="4" t="s">
        <v>13</v>
      </c>
      <c r="B8" s="5"/>
      <c r="C8" s="15">
        <f>50000*12</f>
        <v>600000</v>
      </c>
    </row>
    <row r="9" spans="1:3" ht="36" customHeight="1" thickTop="1" thickBot="1" x14ac:dyDescent="0.35">
      <c r="A9" s="4" t="s">
        <v>5</v>
      </c>
      <c r="B9" s="5"/>
      <c r="C9" s="15">
        <f>17000*12</f>
        <v>204000</v>
      </c>
    </row>
    <row r="10" spans="1:3" ht="24.75" customHeight="1" thickTop="1" thickBot="1" x14ac:dyDescent="0.35">
      <c r="A10" s="4" t="s">
        <v>14</v>
      </c>
      <c r="B10" s="5"/>
      <c r="C10" s="15">
        <v>899751.43</v>
      </c>
    </row>
    <row r="11" spans="1:3" ht="26.4" customHeight="1" thickTop="1" thickBot="1" x14ac:dyDescent="0.35">
      <c r="A11" s="4" t="s">
        <v>6</v>
      </c>
      <c r="B11" s="5"/>
      <c r="C11" s="14">
        <v>350000</v>
      </c>
    </row>
    <row r="12" spans="1:3" ht="26.4" customHeight="1" x14ac:dyDescent="0.3">
      <c r="A12" s="4" t="s">
        <v>7</v>
      </c>
      <c r="B12" s="5"/>
      <c r="C12" s="15">
        <v>300000</v>
      </c>
    </row>
    <row r="13" spans="1:3" ht="24" customHeight="1" x14ac:dyDescent="0.3">
      <c r="A13" s="4" t="s">
        <v>18</v>
      </c>
      <c r="B13" s="5"/>
      <c r="C13" s="15">
        <v>250000</v>
      </c>
    </row>
    <row r="14" spans="1:3" ht="31.65" customHeight="1" thickTop="1" thickBot="1" x14ac:dyDescent="0.35">
      <c r="A14" s="4" t="s">
        <v>8</v>
      </c>
      <c r="B14" s="5"/>
      <c r="C14" s="15">
        <v>400000</v>
      </c>
    </row>
    <row r="15" spans="1:3" ht="31.65" customHeight="1" thickTop="1" thickBot="1" x14ac:dyDescent="0.35">
      <c r="A15" s="4" t="s">
        <v>12</v>
      </c>
      <c r="B15" s="5"/>
      <c r="C15" s="14">
        <v>200000</v>
      </c>
    </row>
    <row r="16" spans="1:3" ht="31.65" customHeight="1" thickTop="1" thickBot="1" x14ac:dyDescent="0.35">
      <c r="A16" s="4" t="s">
        <v>16</v>
      </c>
      <c r="B16" s="5"/>
      <c r="C16" s="14">
        <f>180000*3+270000*9</f>
        <v>2970000</v>
      </c>
    </row>
    <row r="17" spans="1:3" ht="27" customHeight="1" thickTop="1" thickBot="1" x14ac:dyDescent="0.35">
      <c r="A17" s="4" t="s">
        <v>15</v>
      </c>
      <c r="B17" s="6"/>
      <c r="C17" s="16">
        <f>SUM(C5:C16)</f>
        <v>7181751.4299999997</v>
      </c>
    </row>
    <row r="18" spans="1:3" ht="27" customHeight="1" thickTop="1" x14ac:dyDescent="0.3">
      <c r="A18" s="17"/>
      <c r="B18" s="10"/>
      <c r="C18" s="11"/>
    </row>
    <row r="19" spans="1:3" ht="15.6" x14ac:dyDescent="0.3">
      <c r="A19" s="7" t="s">
        <v>9</v>
      </c>
      <c r="B19" s="8">
        <f>C17/12</f>
        <v>598479.28583333327</v>
      </c>
    </row>
    <row r="20" spans="1:3" ht="15.6" x14ac:dyDescent="0.3">
      <c r="A20" s="7" t="s">
        <v>10</v>
      </c>
      <c r="B20" s="9">
        <v>100</v>
      </c>
    </row>
    <row r="21" spans="1:3" ht="15.6" x14ac:dyDescent="0.3">
      <c r="A21" s="7" t="s">
        <v>11</v>
      </c>
      <c r="B21" s="12">
        <f>B19/B20</f>
        <v>5984.7928583333323</v>
      </c>
    </row>
  </sheetData>
  <sheetProtection selectLockedCells="1" selectUnlockedCells="1"/>
  <mergeCells count="1">
    <mergeCell ref="A1:C3"/>
  </mergeCells>
  <pageMargins left="1.3777777777777778" right="0.98402777777777772" top="0.7874999999999999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zoomScaleNormal="100" workbookViewId="0">
      <selection activeCell="D26" sqref="D26"/>
    </sheetView>
  </sheetViews>
  <sheetFormatPr defaultColWidth="8.6640625" defaultRowHeight="14.4" x14ac:dyDescent="0.3"/>
  <cols>
    <col min="1" max="1" width="35.6640625" style="1" bestFit="1" customWidth="1"/>
    <col min="2" max="2" width="18.33203125" style="1" customWidth="1"/>
    <col min="3" max="3" width="15.33203125" style="1" customWidth="1"/>
    <col min="4" max="4" width="8.88671875" style="1" bestFit="1" customWidth="1"/>
    <col min="5" max="16384" width="8.6640625" style="1"/>
  </cols>
  <sheetData>
    <row r="1" spans="1:3" ht="18.75" customHeight="1" x14ac:dyDescent="0.3">
      <c r="A1" s="63" t="s">
        <v>17</v>
      </c>
      <c r="B1" s="63"/>
      <c r="C1" s="63"/>
    </row>
    <row r="2" spans="1:3" ht="18.75" customHeight="1" x14ac:dyDescent="0.3">
      <c r="A2" s="63"/>
      <c r="B2" s="63"/>
      <c r="C2" s="63"/>
    </row>
    <row r="3" spans="1:3" ht="2.25" customHeight="1" thickBot="1" x14ac:dyDescent="0.35">
      <c r="A3" s="63"/>
      <c r="B3" s="63"/>
      <c r="C3" s="63"/>
    </row>
    <row r="4" spans="1:3" ht="30.15" customHeight="1" thickTop="1" thickBot="1" x14ac:dyDescent="0.35">
      <c r="A4" s="2" t="s">
        <v>0</v>
      </c>
      <c r="B4" s="3" t="s">
        <v>1</v>
      </c>
      <c r="C4" s="13" t="s">
        <v>2</v>
      </c>
    </row>
    <row r="5" spans="1:3" ht="36" customHeight="1" thickTop="1" thickBot="1" x14ac:dyDescent="0.35">
      <c r="A5" s="4" t="s">
        <v>3</v>
      </c>
      <c r="B5" s="5"/>
      <c r="C5" s="14">
        <f>17000*12</f>
        <v>204000</v>
      </c>
    </row>
    <row r="6" spans="1:3" ht="32.25" customHeight="1" thickTop="1" thickBot="1" x14ac:dyDescent="0.35">
      <c r="A6" s="4" t="s">
        <v>4</v>
      </c>
      <c r="B6" s="5"/>
      <c r="C6" s="15">
        <f>17000*12</f>
        <v>204000</v>
      </c>
    </row>
    <row r="7" spans="1:3" ht="36" customHeight="1" thickTop="1" thickBot="1" x14ac:dyDescent="0.35">
      <c r="A7" s="4" t="s">
        <v>13</v>
      </c>
      <c r="B7" s="5"/>
      <c r="C7" s="15">
        <f>50000*12</f>
        <v>600000</v>
      </c>
    </row>
    <row r="8" spans="1:3" ht="36" customHeight="1" thickTop="1" thickBot="1" x14ac:dyDescent="0.35">
      <c r="A8" s="4" t="s">
        <v>13</v>
      </c>
      <c r="B8" s="5"/>
      <c r="C8" s="15">
        <f>50000*12</f>
        <v>600000</v>
      </c>
    </row>
    <row r="9" spans="1:3" ht="36" customHeight="1" thickTop="1" thickBot="1" x14ac:dyDescent="0.35">
      <c r="A9" s="4" t="s">
        <v>5</v>
      </c>
      <c r="B9" s="5"/>
      <c r="C9" s="15">
        <f>17000*12</f>
        <v>204000</v>
      </c>
    </row>
    <row r="10" spans="1:3" ht="24.75" customHeight="1" thickTop="1" thickBot="1" x14ac:dyDescent="0.35">
      <c r="A10" s="4" t="s">
        <v>14</v>
      </c>
      <c r="B10" s="5"/>
      <c r="C10" s="15">
        <v>899751.43</v>
      </c>
    </row>
    <row r="11" spans="1:3" ht="26.4" customHeight="1" thickTop="1" thickBot="1" x14ac:dyDescent="0.35">
      <c r="A11" s="4" t="s">
        <v>6</v>
      </c>
      <c r="B11" s="5"/>
      <c r="C11" s="14">
        <v>350000</v>
      </c>
    </row>
    <row r="12" spans="1:3" ht="26.4" customHeight="1" thickTop="1" thickBot="1" x14ac:dyDescent="0.35">
      <c r="A12" s="4" t="s">
        <v>7</v>
      </c>
      <c r="B12" s="5"/>
      <c r="C12" s="15">
        <v>300000</v>
      </c>
    </row>
    <row r="13" spans="1:3" ht="24" customHeight="1" thickTop="1" thickBot="1" x14ac:dyDescent="0.35">
      <c r="A13" s="4" t="s">
        <v>18</v>
      </c>
      <c r="B13" s="5"/>
      <c r="C13" s="15">
        <v>250000</v>
      </c>
    </row>
    <row r="14" spans="1:3" ht="31.65" customHeight="1" thickTop="1" thickBot="1" x14ac:dyDescent="0.35">
      <c r="A14" s="4" t="s">
        <v>8</v>
      </c>
      <c r="B14" s="5"/>
      <c r="C14" s="15">
        <v>400000</v>
      </c>
    </row>
    <row r="15" spans="1:3" ht="31.65" customHeight="1" thickTop="1" thickBot="1" x14ac:dyDescent="0.35">
      <c r="A15" s="4" t="s">
        <v>12</v>
      </c>
      <c r="B15" s="5"/>
      <c r="C15" s="14">
        <v>200000</v>
      </c>
    </row>
    <row r="16" spans="1:3" ht="31.65" customHeight="1" thickTop="1" thickBot="1" x14ac:dyDescent="0.35">
      <c r="A16" s="4" t="s">
        <v>19</v>
      </c>
      <c r="B16" s="5"/>
      <c r="C16" s="14">
        <f>270000*3+405000*9</f>
        <v>4455000</v>
      </c>
    </row>
    <row r="17" spans="1:3" ht="27" customHeight="1" thickTop="1" thickBot="1" x14ac:dyDescent="0.35">
      <c r="A17" s="4" t="s">
        <v>15</v>
      </c>
      <c r="B17" s="6"/>
      <c r="C17" s="16">
        <f>SUM(C5:C16)</f>
        <v>8666751.4299999997</v>
      </c>
    </row>
    <row r="18" spans="1:3" ht="27" customHeight="1" thickTop="1" x14ac:dyDescent="0.3">
      <c r="A18" s="17"/>
      <c r="B18" s="10"/>
      <c r="C18" s="11"/>
    </row>
    <row r="19" spans="1:3" ht="15.6" x14ac:dyDescent="0.3">
      <c r="A19" s="7" t="s">
        <v>9</v>
      </c>
      <c r="B19" s="8">
        <f>C17/12</f>
        <v>722229.28583333327</v>
      </c>
    </row>
    <row r="20" spans="1:3" ht="15.6" x14ac:dyDescent="0.3">
      <c r="A20" s="7" t="s">
        <v>10</v>
      </c>
      <c r="B20" s="9">
        <v>100</v>
      </c>
    </row>
    <row r="21" spans="1:3" ht="15.6" x14ac:dyDescent="0.3">
      <c r="A21" s="7" t="s">
        <v>11</v>
      </c>
      <c r="B21" s="12">
        <f>B19/B20</f>
        <v>7222.2928583333323</v>
      </c>
    </row>
  </sheetData>
  <sheetProtection selectLockedCells="1" selectUnlockedCells="1"/>
  <mergeCells count="1">
    <mergeCell ref="A1:C3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 2024_форма ИГ</vt:lpstr>
      <vt:lpstr>Ох.90</vt:lpstr>
      <vt:lpstr>Ох. 135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Admin</cp:lastModifiedBy>
  <dcterms:created xsi:type="dcterms:W3CDTF">2022-12-20T06:20:16Z</dcterms:created>
  <dcterms:modified xsi:type="dcterms:W3CDTF">2024-04-06T16:06:04Z</dcterms:modified>
</cp:coreProperties>
</file>