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66ACA90-053A-4737-9665-D810F6CE6C38}" xr6:coauthVersionLast="45" xr6:coauthVersionMax="45" xr10:uidLastSave="{00000000-0000-0000-0000-000000000000}"/>
  <bookViews>
    <workbookView xWindow="-108" yWindow="-108" windowWidth="23256" windowHeight="12576" tabRatio="405" xr2:uid="{00000000-000D-0000-FFFF-FFFF00000000}"/>
  </bookViews>
  <sheets>
    <sheet name="Бюджет 2024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5" l="1"/>
  <c r="D20" i="5"/>
  <c r="C19" i="5"/>
  <c r="C20" i="5"/>
  <c r="D14" i="5"/>
  <c r="D15" i="5"/>
  <c r="C14" i="5"/>
  <c r="C15" i="5"/>
  <c r="C16" i="5"/>
  <c r="D16" i="5" s="1"/>
  <c r="G36" i="5"/>
  <c r="G34" i="5" s="1"/>
  <c r="G10" i="5"/>
  <c r="F10" i="5" l="1"/>
  <c r="F34" i="5"/>
  <c r="F21" i="5"/>
  <c r="H34" i="5"/>
  <c r="I34" i="5"/>
  <c r="J34" i="5"/>
  <c r="K34" i="5"/>
  <c r="L34" i="5"/>
  <c r="M34" i="5"/>
  <c r="N34" i="5"/>
  <c r="G21" i="5"/>
  <c r="H21" i="5"/>
  <c r="I21" i="5"/>
  <c r="J21" i="5"/>
  <c r="K21" i="5"/>
  <c r="L21" i="5"/>
  <c r="M21" i="5"/>
  <c r="H10" i="5"/>
  <c r="I10" i="5"/>
  <c r="J10" i="5"/>
  <c r="K10" i="5"/>
  <c r="L10" i="5"/>
  <c r="E10" i="5"/>
  <c r="E34" i="5"/>
  <c r="E21" i="5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32" i="5"/>
  <c r="D32" i="5" s="1"/>
  <c r="C33" i="5"/>
  <c r="D33" i="5" s="1"/>
  <c r="B10" i="5"/>
  <c r="B21" i="5"/>
  <c r="C5" i="5"/>
  <c r="E42" i="5" l="1"/>
  <c r="F4" i="5" s="1"/>
  <c r="F42" i="5" s="1"/>
  <c r="G4" i="5" s="1"/>
  <c r="G42" i="5" s="1"/>
  <c r="C12" i="5"/>
  <c r="D12" i="5" s="1"/>
  <c r="P34" i="5"/>
  <c r="O34" i="5"/>
  <c r="C23" i="5"/>
  <c r="D23" i="5" s="1"/>
  <c r="C22" i="5"/>
  <c r="P21" i="5"/>
  <c r="O21" i="5"/>
  <c r="N21" i="5"/>
  <c r="C18" i="5"/>
  <c r="D18" i="5" s="1"/>
  <c r="C17" i="5"/>
  <c r="D17" i="5" s="1"/>
  <c r="C13" i="5"/>
  <c r="D13" i="5" s="1"/>
  <c r="C11" i="5"/>
  <c r="P10" i="5"/>
  <c r="O10" i="5"/>
  <c r="N10" i="5"/>
  <c r="M10" i="5"/>
  <c r="D5" i="5"/>
  <c r="C21" i="5" l="1"/>
  <c r="D11" i="5"/>
  <c r="D10" i="5" s="1"/>
  <c r="C10" i="5"/>
  <c r="C42" i="5" s="1"/>
  <c r="B42" i="5"/>
  <c r="C34" i="5"/>
  <c r="D34" i="5" s="1"/>
  <c r="D21" i="5"/>
  <c r="D22" i="5"/>
  <c r="N42" i="5"/>
  <c r="O42" i="5" s="1"/>
  <c r="P42" i="5" s="1"/>
  <c r="H42" i="5" l="1"/>
  <c r="I42" i="5" s="1"/>
  <c r="J42" i="5" s="1"/>
  <c r="K42" i="5" s="1"/>
  <c r="L42" i="5" s="1"/>
  <c r="M42" i="5" s="1"/>
  <c r="D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Pavilion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Pavilion:</t>
        </r>
        <r>
          <rPr>
            <sz val="9"/>
            <color indexed="81"/>
            <rFont val="Tahoma"/>
            <family val="2"/>
            <charset val="204"/>
          </rPr>
          <t xml:space="preserve">
остаточный долг по взносам  за членами СНТ 
на 31.12.2023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Pavilion:</t>
        </r>
        <r>
          <rPr>
            <sz val="9"/>
            <color indexed="81"/>
            <rFont val="Tahoma"/>
            <charset val="1"/>
          </rPr>
          <t xml:space="preserve">
долг за 2023 г
</t>
        </r>
      </text>
    </comment>
  </commentList>
</comments>
</file>

<file path=xl/sharedStrings.xml><?xml version="1.0" encoding="utf-8"?>
<sst xmlns="http://schemas.openxmlformats.org/spreadsheetml/2006/main" count="63" uniqueCount="61">
  <si>
    <t>Сумма</t>
  </si>
  <si>
    <t xml:space="preserve">Прочие расходы </t>
  </si>
  <si>
    <t>Остаток ДС на начало периода</t>
  </si>
  <si>
    <t>Налоги на ФОТ (ЕСН 30,2%)</t>
  </si>
  <si>
    <t>Расходы на электроэнергию</t>
  </si>
  <si>
    <t>Расходы на вывоз мусора</t>
  </si>
  <si>
    <t>Расходы на чистку снега</t>
  </si>
  <si>
    <t>Итого приход - расход</t>
  </si>
  <si>
    <t>Налоги на ФОТ (НДФЛ 13%)</t>
  </si>
  <si>
    <t>Нормативные расходы</t>
  </si>
  <si>
    <t>Налог на земли общего пользования</t>
  </si>
  <si>
    <t>1С</t>
  </si>
  <si>
    <t>январь</t>
  </si>
  <si>
    <t>февраль</t>
  </si>
  <si>
    <t>март</t>
  </si>
  <si>
    <t xml:space="preserve">сумма </t>
  </si>
  <si>
    <t xml:space="preserve">Сумма </t>
  </si>
  <si>
    <t xml:space="preserve">РАСХОД </t>
  </si>
  <si>
    <t>ПРИХОД ЧЛЕНСКИХ ВЗНОСОВ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</si>
  <si>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</si>
  <si>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</si>
  <si>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</si>
  <si>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</si>
  <si>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</si>
  <si>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</si>
  <si>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</si>
  <si>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</si>
  <si>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</si>
  <si>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Гос.пош в доход государства за подачу судебного приказа</t>
  </si>
  <si>
    <t>Экономия "+" 
Перерасход "-"</t>
  </si>
  <si>
    <t xml:space="preserve">Приход/Расход по факту </t>
  </si>
  <si>
    <t>Возврат госпошлины по суду</t>
  </si>
  <si>
    <t>Пени/проценты взысканные по суду</t>
  </si>
  <si>
    <t>Налог УСН</t>
  </si>
  <si>
    <t>ФАКТ
1 кв. 2024</t>
  </si>
  <si>
    <t>ФАКТ
2 кв. 2024</t>
  </si>
  <si>
    <t>ФАКТ
3 кв. 2024</t>
  </si>
  <si>
    <t>ФАКТ
4 кв. 2024</t>
  </si>
  <si>
    <t xml:space="preserve">Предпологаемый приход по   членским взносам из расчета 551уч*12*2500 </t>
  </si>
  <si>
    <t>Бюджет по смете 2024</t>
  </si>
  <si>
    <t xml:space="preserve">Административные расходы </t>
  </si>
  <si>
    <t>Интернет и мобильная связь</t>
  </si>
  <si>
    <t xml:space="preserve">Расходы на обслуживание электрооборудвания </t>
  </si>
  <si>
    <t>Расходы на обслуживание ВЗУ</t>
  </si>
  <si>
    <t>Расходы на обслуживание очистных сооружений и кнс</t>
  </si>
  <si>
    <t>Услуги банка</t>
  </si>
  <si>
    <t xml:space="preserve">З/п председателя </t>
  </si>
  <si>
    <t xml:space="preserve">З/п бухгалтер </t>
  </si>
  <si>
    <t>З/п коменданта</t>
  </si>
  <si>
    <t>З/п сантехника</t>
  </si>
  <si>
    <t>З/п юриста</t>
  </si>
  <si>
    <t>З/п рабочего 2 чел.( с января по декабрь)</t>
  </si>
  <si>
    <t>З/п рабочего 2 чел.( с мая по сентябрь)</t>
  </si>
  <si>
    <t xml:space="preserve">Охрана </t>
  </si>
  <si>
    <t xml:space="preserve">Хозтовары </t>
  </si>
  <si>
    <t>Канцтовары</t>
  </si>
  <si>
    <t xml:space="preserve">Продление электронной подписи и продление отчетности </t>
  </si>
  <si>
    <t xml:space="preserve">Ремонт шлагбаума </t>
  </si>
  <si>
    <t>Ремонт букв</t>
  </si>
  <si>
    <t xml:space="preserve"> Приход ЧВ за отчетный период</t>
  </si>
  <si>
    <t>Приход  учетных накоплений на остаток по счету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</si>
</sst>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руб.-419];[Red]\-#,##0.00\ [$руб.-419]"/>
    <numFmt numFmtId="165" formatCode="#,##0.00\ &quot;₽&quot;"/>
  </numFmts>
  <fonts count="14" x14ac:knownFonts="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1"/>
      <color indexed="8"/>
      <name val="Calibri"/>
      <family val="2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/>
  </cellStyleXfs>
  <cellXfs count="33">
    <xf numFmtId="0" fontId="0" fillId="0" borderId="0" xfId="0"/>
    <xf numFmtId="165" fontId="5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indent="1"/>
    </xf>
    <xf numFmtId="165" fontId="0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</cellXfs>
  <cellStyles count="6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1" xr:uid="{00000000-0005-0000-0000-000003000000}"/>
    <cellStyle name="Result2" xfId="2" xr:uid="{00000000-0005-0000-0000-000004000000}"/>
    <cellStyle name="Обычный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4"/>
  <sheetViews>
    <sheetView tabSelected="1" workbookViewId="0">
      <pane ySplit="2088" activePane="bottomLeft"/>
      <selection activeCell="E45" sqref="E45"/>
      <selection pane="bottomLeft" activeCell="A9" sqref="A9:P9"/>
    </sheetView>
  </sheetViews>
  <sheetFormatPr defaultColWidth="8.88671875" defaultRowHeight="13.2" outlineLevelRow="2" x14ac:dyDescent="0.25"/>
  <cols>
    <col min="1" max="1" width="55.6640625" customWidth="1"/>
    <col min="2" max="2" width="19" customWidth="1"/>
    <col min="3" max="3" width="13" customWidth="1"/>
    <col min="4" max="4" width="15.109375" customWidth="1"/>
    <col min="5" max="5" width="12.77734375" customWidth="1"/>
    <col min="6" max="6" width="13" customWidth="1"/>
    <col min="7" max="7" width="12.88671875" customWidth="1"/>
    <col min="8" max="8" width="13.109375" customWidth="1"/>
    <col min="9" max="9" width="12.44140625" customWidth="1"/>
    <col min="10" max="10" width="12" customWidth="1"/>
    <col min="11" max="11" width="12.21875" customWidth="1"/>
    <col min="12" max="13" width="12.109375" customWidth="1"/>
    <col min="14" max="15" width="11.6640625" customWidth="1"/>
    <col min="16" max="16" width="12.44140625" customWidth="1"/>
  </cols>
  <sheetData>
    <row r="1" spans="1:16" ht="44.85" customHeight="1" x14ac:dyDescent="0.25">
      <c r="A1" s="2" t="s">
        <v>38</v>
      </c>
      <c r="B1" s="20" t="s">
        <v>39</v>
      </c>
      <c r="C1" s="2" t="s">
        <v>30</v>
      </c>
      <c r="D1" s="2" t="s">
        <v>29</v>
      </c>
      <c r="E1" s="23" t="s">
        <v>34</v>
      </c>
      <c r="F1" s="24"/>
      <c r="G1" s="25"/>
      <c r="H1" s="23" t="s">
        <v>35</v>
      </c>
      <c r="I1" s="24"/>
      <c r="J1" s="25"/>
      <c r="K1" s="23" t="s">
        <v>36</v>
      </c>
      <c r="L1" s="24"/>
      <c r="M1" s="25"/>
      <c r="N1" s="23" t="s">
        <v>37</v>
      </c>
      <c r="O1" s="24"/>
      <c r="P1" s="25"/>
    </row>
    <row r="2" spans="1:16" ht="18" customHeight="1" x14ac:dyDescent="0.25">
      <c r="A2" s="11">
        <v>16530000</v>
      </c>
      <c r="B2" s="3" t="s">
        <v>0</v>
      </c>
      <c r="C2" s="3" t="s">
        <v>16</v>
      </c>
      <c r="D2" s="3" t="s">
        <v>15</v>
      </c>
      <c r="E2" s="3" t="s">
        <v>12</v>
      </c>
      <c r="F2" s="3" t="s">
        <v>13</v>
      </c>
      <c r="G2" s="2" t="s">
        <v>14</v>
      </c>
      <c r="H2" s="3" t="s">
        <v>19</v>
      </c>
      <c r="I2" s="3" t="s">
        <v>20</v>
      </c>
      <c r="J2" s="2" t="s">
        <v>21</v>
      </c>
      <c r="K2" s="3" t="s">
        <v>22</v>
      </c>
      <c r="L2" s="3" t="s">
        <v>23</v>
      </c>
      <c r="M2" s="2" t="s">
        <v>24</v>
      </c>
      <c r="N2" s="3" t="s">
        <v>25</v>
      </c>
      <c r="O2" s="3" t="s">
        <v>26</v>
      </c>
      <c r="P2" s="2" t="s">
        <v>27</v>
      </c>
    </row>
    <row r="3" spans="1:16" ht="24.45" customHeight="1" x14ac:dyDescent="0.25">
      <c r="A3" s="26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5" customFormat="1" ht="19.05" customHeight="1" outlineLevel="1" x14ac:dyDescent="0.25">
      <c r="A4" s="8" t="s">
        <v>2</v>
      </c>
      <c r="B4" s="9"/>
      <c r="C4" s="9"/>
      <c r="D4" s="9"/>
      <c r="E4" s="9">
        <v>163343.12</v>
      </c>
      <c r="F4" s="9">
        <f>E42</f>
        <v>689997.66</v>
      </c>
      <c r="G4" s="9">
        <f>F42</f>
        <v>41494.720000000088</v>
      </c>
      <c r="H4" s="9"/>
      <c r="I4" s="9"/>
      <c r="J4" s="9"/>
      <c r="K4" s="9"/>
      <c r="L4" s="9"/>
      <c r="M4" s="9"/>
      <c r="N4" s="9"/>
      <c r="O4" s="9"/>
      <c r="P4" s="9"/>
    </row>
    <row r="5" spans="1:16" s="5" customFormat="1" ht="19.05" customHeight="1" outlineLevel="1" x14ac:dyDescent="0.25">
      <c r="A5" s="8" t="s">
        <v>59</v>
      </c>
      <c r="B5" s="10">
        <v>16530000</v>
      </c>
      <c r="C5" s="10">
        <f>E5+F5+G5+H5+I5+J5+K5+L5+M5+N5+O5+P5</f>
        <v>4013150</v>
      </c>
      <c r="D5" s="10">
        <f>B5-C5</f>
        <v>12516850</v>
      </c>
      <c r="E5" s="10">
        <v>1840020</v>
      </c>
      <c r="F5" s="10">
        <v>641200</v>
      </c>
      <c r="G5" s="10">
        <v>1531930</v>
      </c>
      <c r="H5" s="10"/>
      <c r="I5" s="10"/>
      <c r="J5" s="10"/>
      <c r="K5" s="10"/>
      <c r="L5" s="10"/>
      <c r="M5" s="10"/>
      <c r="N5" s="10"/>
      <c r="O5" s="10"/>
      <c r="P5" s="10"/>
    </row>
    <row r="6" spans="1:16" s="5" customFormat="1" ht="19.05" customHeight="1" outlineLevel="1" x14ac:dyDescent="0.25">
      <c r="A6" s="19" t="s">
        <v>60</v>
      </c>
      <c r="B6" s="10"/>
      <c r="C6" s="10"/>
      <c r="D6" s="10"/>
      <c r="E6" s="10">
        <v>13.98</v>
      </c>
      <c r="F6" s="10">
        <v>171.4</v>
      </c>
      <c r="G6" s="10">
        <v>240.49</v>
      </c>
      <c r="H6" s="10"/>
      <c r="I6" s="10"/>
      <c r="J6" s="10"/>
      <c r="K6" s="10"/>
      <c r="L6" s="10"/>
      <c r="M6" s="10"/>
      <c r="N6" s="10"/>
      <c r="O6" s="10"/>
      <c r="P6" s="10"/>
    </row>
    <row r="7" spans="1:16" s="5" customFormat="1" ht="19.05" customHeight="1" outlineLevel="1" x14ac:dyDescent="0.25">
      <c r="A7" s="19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5" customFormat="1" ht="19.05" customHeight="1" outlineLevel="1" x14ac:dyDescent="0.25">
      <c r="A8" s="19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5" customFormat="1" ht="19.05" customHeight="1" outlineLevel="1" x14ac:dyDescent="0.25">
      <c r="A9" s="28" t="s">
        <v>17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5" customFormat="1" ht="19.05" customHeight="1" outlineLevel="1" x14ac:dyDescent="0.25">
      <c r="A10" s="12" t="s">
        <v>9</v>
      </c>
      <c r="B10" s="13">
        <f t="shared" ref="B10:G10" si="0">SUM(B11:B20)</f>
        <v>7291000</v>
      </c>
      <c r="C10" s="13">
        <f t="shared" si="0"/>
        <v>1884934.3800000004</v>
      </c>
      <c r="D10" s="13">
        <f t="shared" si="0"/>
        <v>5406065.6199999992</v>
      </c>
      <c r="E10" s="13">
        <f t="shared" si="0"/>
        <v>743366.03</v>
      </c>
      <c r="F10" s="13">
        <f t="shared" si="0"/>
        <v>691907.34</v>
      </c>
      <c r="G10" s="13">
        <f t="shared" si="0"/>
        <v>449661.01</v>
      </c>
      <c r="H10" s="13">
        <f t="shared" ref="H10:L10" si="1">SUM(H11:H20)</f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ref="M10:P10" si="2">SUM(M11:M18)</f>
        <v>0</v>
      </c>
      <c r="N10" s="13">
        <f t="shared" si="2"/>
        <v>0</v>
      </c>
      <c r="O10" s="13">
        <f t="shared" si="2"/>
        <v>0</v>
      </c>
      <c r="P10" s="13">
        <f t="shared" si="2"/>
        <v>0</v>
      </c>
    </row>
    <row r="11" spans="1:16" s="5" customFormat="1" ht="19.05" customHeight="1" outlineLevel="2" x14ac:dyDescent="0.25">
      <c r="A11" s="6" t="s">
        <v>4</v>
      </c>
      <c r="B11" s="4">
        <v>1500000</v>
      </c>
      <c r="C11" s="4">
        <f>E11+F11+G11+H11+I11+J11+K11+L11+M11+N11+O11+P11</f>
        <v>497077.66000000003</v>
      </c>
      <c r="D11" s="4">
        <f>B11-C11</f>
        <v>1002922.34</v>
      </c>
      <c r="E11" s="4">
        <v>140256.71</v>
      </c>
      <c r="F11" s="4">
        <v>223039.85</v>
      </c>
      <c r="G11" s="4">
        <v>133781.1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9.05" customHeight="1" outlineLevel="2" x14ac:dyDescent="0.25">
      <c r="A12" s="6" t="s">
        <v>5</v>
      </c>
      <c r="B12" s="4">
        <v>2700000</v>
      </c>
      <c r="C12" s="4">
        <f t="shared" ref="C12:C23" si="3">E12+F12+G12+H12+I12+J12+K12+L12+M12+N12+O12+P12</f>
        <v>715684.14000000013</v>
      </c>
      <c r="D12" s="4">
        <f t="shared" ref="D12:D20" si="4">B12-C12</f>
        <v>1984315.8599999999</v>
      </c>
      <c r="E12" s="4">
        <v>386704.32</v>
      </c>
      <c r="F12" s="4">
        <v>176178.51</v>
      </c>
      <c r="G12" s="22">
        <v>152801.31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9.05" customHeight="1" outlineLevel="2" x14ac:dyDescent="0.25">
      <c r="A13" s="6" t="s">
        <v>6</v>
      </c>
      <c r="B13" s="4">
        <v>400000</v>
      </c>
      <c r="C13" s="4">
        <f t="shared" si="3"/>
        <v>154600</v>
      </c>
      <c r="D13" s="4">
        <f t="shared" si="4"/>
        <v>245400</v>
      </c>
      <c r="E13" s="4">
        <v>25000</v>
      </c>
      <c r="F13" s="4">
        <v>114600</v>
      </c>
      <c r="G13" s="4">
        <v>15000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9.05" customHeight="1" outlineLevel="2" x14ac:dyDescent="0.25">
      <c r="A14" s="6" t="s">
        <v>42</v>
      </c>
      <c r="B14" s="4">
        <v>500000</v>
      </c>
      <c r="C14" s="4">
        <f t="shared" si="3"/>
        <v>150506.57999999999</v>
      </c>
      <c r="D14" s="4">
        <f t="shared" si="4"/>
        <v>349493.42000000004</v>
      </c>
      <c r="E14" s="4">
        <v>33948</v>
      </c>
      <c r="F14" s="4">
        <v>78952.98</v>
      </c>
      <c r="G14" s="4">
        <v>37605.599999999999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9.05" customHeight="1" outlineLevel="2" x14ac:dyDescent="0.25">
      <c r="A15" s="6" t="s">
        <v>43</v>
      </c>
      <c r="B15" s="4">
        <v>1000000</v>
      </c>
      <c r="C15" s="4">
        <f t="shared" si="3"/>
        <v>80000</v>
      </c>
      <c r="D15" s="4">
        <f t="shared" si="4"/>
        <v>920000</v>
      </c>
      <c r="E15" s="4"/>
      <c r="F15" s="4">
        <v>40000</v>
      </c>
      <c r="G15" s="22">
        <v>40000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9.05" customHeight="1" outlineLevel="2" x14ac:dyDescent="0.25">
      <c r="A16" s="6" t="s">
        <v>44</v>
      </c>
      <c r="B16" s="4">
        <v>800000</v>
      </c>
      <c r="C16" s="4">
        <f t="shared" si="3"/>
        <v>95000</v>
      </c>
      <c r="D16" s="4">
        <f t="shared" si="4"/>
        <v>705000</v>
      </c>
      <c r="E16" s="4">
        <v>46400</v>
      </c>
      <c r="F16" s="4">
        <v>41600</v>
      </c>
      <c r="G16" s="22">
        <v>7000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9.05" customHeight="1" outlineLevel="2" x14ac:dyDescent="0.25">
      <c r="A17" s="7" t="s">
        <v>10</v>
      </c>
      <c r="B17" s="4">
        <v>310000</v>
      </c>
      <c r="C17" s="4">
        <f t="shared" si="3"/>
        <v>151472</v>
      </c>
      <c r="D17" s="4">
        <f t="shared" si="4"/>
        <v>158528</v>
      </c>
      <c r="E17" s="4">
        <v>105582</v>
      </c>
      <c r="F17" s="4"/>
      <c r="G17" s="22">
        <v>45890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9.05" customHeight="1" outlineLevel="2" x14ac:dyDescent="0.25">
      <c r="A18" s="7" t="s">
        <v>11</v>
      </c>
      <c r="B18" s="4">
        <v>36000</v>
      </c>
      <c r="C18" s="4">
        <f t="shared" si="3"/>
        <v>22150</v>
      </c>
      <c r="D18" s="4">
        <f t="shared" si="4"/>
        <v>13850</v>
      </c>
      <c r="E18" s="4"/>
      <c r="F18" s="4">
        <v>10750</v>
      </c>
      <c r="G18" s="22">
        <v>11400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4"/>
      <c r="P18" s="4"/>
    </row>
    <row r="19" spans="1:16" s="5" customFormat="1" ht="19.05" customHeight="1" outlineLevel="2" x14ac:dyDescent="0.25">
      <c r="A19" s="7" t="s">
        <v>41</v>
      </c>
      <c r="B19" s="4">
        <v>30000</v>
      </c>
      <c r="C19" s="4">
        <f t="shared" si="3"/>
        <v>10800</v>
      </c>
      <c r="D19" s="4">
        <f t="shared" si="4"/>
        <v>19200</v>
      </c>
      <c r="E19" s="4">
        <v>3600</v>
      </c>
      <c r="F19" s="4">
        <v>3600</v>
      </c>
      <c r="G19" s="22">
        <v>3600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9.05" customHeight="1" outlineLevel="2" x14ac:dyDescent="0.25">
      <c r="A20" s="7" t="s">
        <v>45</v>
      </c>
      <c r="B20" s="4">
        <v>15000</v>
      </c>
      <c r="C20" s="4">
        <f t="shared" si="3"/>
        <v>7644</v>
      </c>
      <c r="D20" s="4">
        <f t="shared" si="4"/>
        <v>7356</v>
      </c>
      <c r="E20" s="4">
        <v>1875</v>
      </c>
      <c r="F20" s="4">
        <v>3186</v>
      </c>
      <c r="G20" s="22">
        <v>2583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9.05" customHeight="1" outlineLevel="1" x14ac:dyDescent="0.25">
      <c r="A21" s="14" t="s">
        <v>40</v>
      </c>
      <c r="B21" s="13">
        <f>SUM(B22:B33)</f>
        <v>8016724</v>
      </c>
      <c r="C21" s="13">
        <f>SUM(C22:C33)</f>
        <v>1678500</v>
      </c>
      <c r="D21" s="13">
        <f>B21-C21</f>
        <v>6338224</v>
      </c>
      <c r="E21" s="13">
        <f>SUM(E22:E33)</f>
        <v>559500</v>
      </c>
      <c r="F21" s="13">
        <f>SUM(F22:F33)</f>
        <v>559500</v>
      </c>
      <c r="G21" s="13">
        <f t="shared" ref="G21:M21" si="5">SUM(G22:G33)</f>
        <v>559500</v>
      </c>
      <c r="H21" s="13">
        <f t="shared" si="5"/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3">
        <f t="shared" ref="N21:P21" si="6">SUM(N22:N29)</f>
        <v>0</v>
      </c>
      <c r="O21" s="13">
        <f t="shared" si="6"/>
        <v>0</v>
      </c>
      <c r="P21" s="13">
        <f t="shared" si="6"/>
        <v>0</v>
      </c>
    </row>
    <row r="22" spans="1:16" s="5" customFormat="1" ht="19.05" customHeight="1" outlineLevel="2" x14ac:dyDescent="0.25">
      <c r="A22" s="6" t="s">
        <v>46</v>
      </c>
      <c r="B22" s="4">
        <v>621000</v>
      </c>
      <c r="C22" s="4">
        <f t="shared" si="3"/>
        <v>155250</v>
      </c>
      <c r="D22" s="4">
        <f>B22-C22</f>
        <v>465750</v>
      </c>
      <c r="E22" s="4">
        <v>51750</v>
      </c>
      <c r="F22" s="4">
        <v>51750</v>
      </c>
      <c r="G22" s="4">
        <v>51750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9.05" customHeight="1" outlineLevel="2" x14ac:dyDescent="0.25">
      <c r="A23" s="6" t="s">
        <v>47</v>
      </c>
      <c r="B23" s="4">
        <v>456000</v>
      </c>
      <c r="C23" s="4">
        <f t="shared" si="3"/>
        <v>114000</v>
      </c>
      <c r="D23" s="4">
        <f t="shared" ref="D23" si="7">B23-C23</f>
        <v>342000</v>
      </c>
      <c r="E23" s="4">
        <v>38000</v>
      </c>
      <c r="F23" s="4">
        <v>38000</v>
      </c>
      <c r="G23" s="4">
        <v>38000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9.05" customHeight="1" outlineLevel="2" x14ac:dyDescent="0.25">
      <c r="A24" s="6" t="s">
        <v>50</v>
      </c>
      <c r="B24" s="4">
        <v>360000</v>
      </c>
      <c r="C24" s="4">
        <f t="shared" ref="C24:C33" si="8">E24+F24+G24+H24+I24+J24+K24+L24+M24+N24+O24+P24</f>
        <v>90000</v>
      </c>
      <c r="D24" s="4">
        <f t="shared" ref="D24:D33" si="9">B24-C24</f>
        <v>270000</v>
      </c>
      <c r="E24" s="4">
        <v>30000</v>
      </c>
      <c r="F24" s="4">
        <v>30000</v>
      </c>
      <c r="G24" s="4">
        <v>30000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9.05" customHeight="1" outlineLevel="2" x14ac:dyDescent="0.25">
      <c r="A25" s="6" t="s">
        <v>48</v>
      </c>
      <c r="B25" s="4">
        <v>480000</v>
      </c>
      <c r="C25" s="4">
        <f t="shared" si="8"/>
        <v>120000</v>
      </c>
      <c r="D25" s="4">
        <f t="shared" si="9"/>
        <v>360000</v>
      </c>
      <c r="E25" s="4">
        <v>40000</v>
      </c>
      <c r="F25" s="4">
        <v>40000</v>
      </c>
      <c r="G25" s="4">
        <v>40000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9.05" customHeight="1" outlineLevel="2" x14ac:dyDescent="0.25">
      <c r="A26" s="6" t="s">
        <v>49</v>
      </c>
      <c r="B26" s="4">
        <v>540000</v>
      </c>
      <c r="C26" s="4">
        <f t="shared" si="8"/>
        <v>0</v>
      </c>
      <c r="D26" s="4">
        <f t="shared" si="9"/>
        <v>540000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9.05" customHeight="1" outlineLevel="2" x14ac:dyDescent="0.25">
      <c r="A27" s="6" t="s">
        <v>51</v>
      </c>
      <c r="B27" s="4">
        <v>960000</v>
      </c>
      <c r="C27" s="4">
        <f t="shared" si="8"/>
        <v>240000</v>
      </c>
      <c r="D27" s="4">
        <f t="shared" si="9"/>
        <v>720000</v>
      </c>
      <c r="E27" s="4">
        <v>80000</v>
      </c>
      <c r="F27" s="4">
        <v>80000</v>
      </c>
      <c r="G27" s="4">
        <v>80000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9.05" customHeight="1" outlineLevel="2" x14ac:dyDescent="0.25">
      <c r="A28" s="6" t="s">
        <v>8</v>
      </c>
      <c r="B28" s="4">
        <v>514512.97</v>
      </c>
      <c r="C28" s="4">
        <f t="shared" si="8"/>
        <v>128490</v>
      </c>
      <c r="D28" s="4">
        <f t="shared" si="9"/>
        <v>386022.97</v>
      </c>
      <c r="E28" s="4">
        <v>42830</v>
      </c>
      <c r="F28" s="4">
        <v>42830</v>
      </c>
      <c r="G28" s="4">
        <v>42830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9.05" customHeight="1" outlineLevel="2" x14ac:dyDescent="0.25">
      <c r="A29" s="6" t="s">
        <v>3</v>
      </c>
      <c r="B29" s="4">
        <v>1186131.03</v>
      </c>
      <c r="C29" s="4">
        <f t="shared" si="8"/>
        <v>255762</v>
      </c>
      <c r="D29" s="4">
        <f t="shared" si="9"/>
        <v>930369.03</v>
      </c>
      <c r="E29" s="4">
        <v>85254</v>
      </c>
      <c r="F29" s="4">
        <v>85254</v>
      </c>
      <c r="G29" s="4">
        <v>85254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9.05" customHeight="1" outlineLevel="2" x14ac:dyDescent="0.25">
      <c r="A30" s="6" t="s">
        <v>52</v>
      </c>
      <c r="B30" s="21">
        <v>400000</v>
      </c>
      <c r="C30" s="4">
        <f t="shared" si="8"/>
        <v>0</v>
      </c>
      <c r="D30" s="4">
        <f t="shared" si="9"/>
        <v>400000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9.05" customHeight="1" outlineLevel="2" x14ac:dyDescent="0.25">
      <c r="A31" s="6" t="s">
        <v>8</v>
      </c>
      <c r="B31" s="21">
        <v>60229.43</v>
      </c>
      <c r="C31" s="4">
        <f t="shared" si="8"/>
        <v>0</v>
      </c>
      <c r="D31" s="4">
        <f t="shared" si="9"/>
        <v>60229.43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9.05" customHeight="1" outlineLevel="2" x14ac:dyDescent="0.25">
      <c r="A32" s="6" t="s">
        <v>3</v>
      </c>
      <c r="B32" s="21">
        <v>138850.57</v>
      </c>
      <c r="C32" s="4">
        <f t="shared" si="8"/>
        <v>0</v>
      </c>
      <c r="D32" s="4">
        <f t="shared" si="9"/>
        <v>138850.57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9.05" customHeight="1" outlineLevel="2" x14ac:dyDescent="0.25">
      <c r="A33" s="6" t="s">
        <v>53</v>
      </c>
      <c r="B33" s="21">
        <v>2300000</v>
      </c>
      <c r="C33" s="4">
        <f t="shared" si="8"/>
        <v>574998</v>
      </c>
      <c r="D33" s="4">
        <f t="shared" si="9"/>
        <v>1725002</v>
      </c>
      <c r="E33" s="4">
        <v>191666</v>
      </c>
      <c r="F33" s="4">
        <v>191666</v>
      </c>
      <c r="G33" s="4">
        <v>191666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9.05" customHeight="1" outlineLevel="1" x14ac:dyDescent="0.25">
      <c r="A34" s="14" t="s">
        <v>1</v>
      </c>
      <c r="B34" s="30">
        <v>1000000</v>
      </c>
      <c r="C34" s="30">
        <f>E34+F34+G34+H34+I34+J34+K34+L34+M34+N34+O34+P34</f>
        <v>106789.41</v>
      </c>
      <c r="D34" s="30">
        <f>B34-C34</f>
        <v>893210.59</v>
      </c>
      <c r="E34" s="13">
        <f t="shared" ref="E34:O34" si="10">SUM(E35:E41)</f>
        <v>10513.41</v>
      </c>
      <c r="F34" s="13">
        <f t="shared" si="10"/>
        <v>38467</v>
      </c>
      <c r="G34" s="13">
        <f t="shared" si="10"/>
        <v>57809</v>
      </c>
      <c r="H34" s="13">
        <f t="shared" si="10"/>
        <v>0</v>
      </c>
      <c r="I34" s="13">
        <f t="shared" si="10"/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>
        <f t="shared" si="10"/>
        <v>0</v>
      </c>
      <c r="N34" s="13">
        <f t="shared" si="10"/>
        <v>0</v>
      </c>
      <c r="O34" s="13">
        <f t="shared" si="10"/>
        <v>0</v>
      </c>
      <c r="P34" s="13">
        <f>SUM(P35:P35)</f>
        <v>0</v>
      </c>
    </row>
    <row r="35" spans="1:16" s="5" customFormat="1" ht="19.05" customHeight="1" outlineLevel="1" x14ac:dyDescent="0.25">
      <c r="A35" s="17" t="s">
        <v>28</v>
      </c>
      <c r="B35" s="31"/>
      <c r="C35" s="31"/>
      <c r="D35" s="31"/>
      <c r="E35" s="18"/>
      <c r="F35" s="18"/>
      <c r="G35" s="18">
        <v>350</v>
      </c>
      <c r="H35" s="18"/>
      <c r="I35" s="18"/>
      <c r="J35" s="18"/>
      <c r="K35" s="18"/>
      <c r="L35" s="18"/>
      <c r="M35" s="18"/>
      <c r="N35" s="18"/>
      <c r="O35" s="18"/>
      <c r="P35" s="18"/>
    </row>
    <row r="36" spans="1:16" s="5" customFormat="1" ht="19.05" customHeight="1" outlineLevel="1" x14ac:dyDescent="0.25">
      <c r="A36" s="17" t="s">
        <v>54</v>
      </c>
      <c r="B36" s="31"/>
      <c r="C36" s="31"/>
      <c r="D36" s="31"/>
      <c r="E36" s="18">
        <v>1440</v>
      </c>
      <c r="F36" s="18">
        <v>9467</v>
      </c>
      <c r="G36" s="18">
        <f>795+935+1409+160</f>
        <v>3299</v>
      </c>
      <c r="H36" s="18"/>
      <c r="I36" s="18"/>
      <c r="J36" s="18"/>
      <c r="K36" s="18"/>
      <c r="L36" s="18"/>
      <c r="M36" s="18"/>
      <c r="N36" s="18"/>
      <c r="O36" s="18"/>
      <c r="P36" s="18"/>
    </row>
    <row r="37" spans="1:16" s="5" customFormat="1" ht="19.05" customHeight="1" outlineLevel="1" x14ac:dyDescent="0.25">
      <c r="A37" s="17" t="s">
        <v>58</v>
      </c>
      <c r="B37" s="31"/>
      <c r="C37" s="31"/>
      <c r="D37" s="31"/>
      <c r="E37" s="18"/>
      <c r="F37" s="18"/>
      <c r="G37" s="18">
        <v>12200</v>
      </c>
      <c r="H37" s="18"/>
      <c r="I37" s="18"/>
      <c r="J37" s="18"/>
      <c r="K37" s="18"/>
      <c r="L37" s="18"/>
      <c r="M37" s="18"/>
      <c r="N37" s="18"/>
      <c r="O37" s="18"/>
      <c r="P37" s="18"/>
    </row>
    <row r="38" spans="1:16" s="5" customFormat="1" ht="19.05" customHeight="1" outlineLevel="1" x14ac:dyDescent="0.25">
      <c r="A38" s="17" t="s">
        <v>55</v>
      </c>
      <c r="B38" s="31"/>
      <c r="C38" s="31"/>
      <c r="D38" s="31"/>
      <c r="E38" s="18">
        <v>6420.41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5" customFormat="1" ht="19.05" customHeight="1" outlineLevel="1" x14ac:dyDescent="0.25">
      <c r="A39" s="17" t="s">
        <v>56</v>
      </c>
      <c r="B39" s="31"/>
      <c r="C39" s="31"/>
      <c r="D39" s="31"/>
      <c r="E39" s="18"/>
      <c r="F39" s="18">
        <v>29000</v>
      </c>
      <c r="G39" s="18">
        <v>11100</v>
      </c>
      <c r="H39" s="18"/>
      <c r="I39" s="18"/>
      <c r="J39" s="18"/>
      <c r="K39" s="18"/>
      <c r="L39" s="18"/>
      <c r="M39" s="18"/>
      <c r="N39" s="18"/>
      <c r="O39" s="18"/>
      <c r="P39" s="18"/>
    </row>
    <row r="40" spans="1:16" s="5" customFormat="1" ht="19.05" customHeight="1" outlineLevel="1" x14ac:dyDescent="0.25">
      <c r="A40" s="17" t="s">
        <v>57</v>
      </c>
      <c r="B40" s="31"/>
      <c r="C40" s="31"/>
      <c r="D40" s="31"/>
      <c r="E40" s="18"/>
      <c r="F40" s="18"/>
      <c r="G40" s="18">
        <v>30860</v>
      </c>
      <c r="H40" s="18"/>
      <c r="I40" s="18"/>
      <c r="J40" s="18"/>
      <c r="K40" s="18"/>
      <c r="L40" s="18"/>
      <c r="M40" s="18"/>
      <c r="N40" s="18"/>
      <c r="O40" s="18"/>
      <c r="P40" s="18"/>
    </row>
    <row r="41" spans="1:16" s="5" customFormat="1" ht="19.05" customHeight="1" outlineLevel="1" x14ac:dyDescent="0.25">
      <c r="A41" s="17" t="s">
        <v>33</v>
      </c>
      <c r="B41" s="32"/>
      <c r="C41" s="32"/>
      <c r="D41" s="32"/>
      <c r="E41" s="18">
        <v>2653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5" customFormat="1" ht="22.05" customHeight="1" x14ac:dyDescent="0.25">
      <c r="A42" s="15" t="s">
        <v>7</v>
      </c>
      <c r="B42" s="16">
        <f>B10+B21+B34</f>
        <v>16307724</v>
      </c>
      <c r="C42" s="16">
        <f>C10+C21+C34</f>
        <v>3670223.7900000005</v>
      </c>
      <c r="D42" s="16">
        <f>B42-C42</f>
        <v>12637500.209999999</v>
      </c>
      <c r="E42" s="16">
        <f>E4+E5+E6-E10-E21-E34</f>
        <v>689997.66</v>
      </c>
      <c r="F42" s="16">
        <f>F4+F5+F6-F10-F21-F34</f>
        <v>41494.720000000088</v>
      </c>
      <c r="G42" s="16">
        <f>G4+G5+G6-G10-G21:H21-G34</f>
        <v>506695.20000000019</v>
      </c>
      <c r="H42" s="16">
        <f>H4+H5-H10-H21-H34</f>
        <v>0</v>
      </c>
      <c r="I42" s="16">
        <f>I4+I5-I10-I21-I34</f>
        <v>0</v>
      </c>
      <c r="J42" s="16">
        <f>J4+J5-J10-J21-J34</f>
        <v>0</v>
      </c>
      <c r="K42" s="16">
        <f>K4+K5+K7+K8-K10-K21-K34</f>
        <v>0</v>
      </c>
      <c r="L42" s="16">
        <f>L4+L5+L7+L8-L10-L21-L34</f>
        <v>0</v>
      </c>
      <c r="M42" s="16">
        <f>M4+M5+M7+M8-M10-M21-M34</f>
        <v>0</v>
      </c>
      <c r="N42" s="16">
        <f>N4+N5+N7+N8-N10-N21-N34</f>
        <v>0</v>
      </c>
      <c r="O42" s="16">
        <f>O4+O5+O7+O8-O10-O21-O34</f>
        <v>0</v>
      </c>
      <c r="P42" s="16" t="e">
        <f>P4+P5+P7+P8+#REF!-P10-P21-P34</f>
        <v>#REF!</v>
      </c>
    </row>
    <row r="44" spans="1:16" x14ac:dyDescent="0.25">
      <c r="B44" s="1"/>
      <c r="C44" s="1"/>
      <c r="D44" s="1"/>
      <c r="G44" s="1"/>
      <c r="H44" s="1"/>
      <c r="I44" s="1"/>
      <c r="J44" s="1"/>
      <c r="K44" s="1"/>
      <c r="L44" s="1"/>
    </row>
  </sheetData>
  <mergeCells count="9">
    <mergeCell ref="K1:M1"/>
    <mergeCell ref="N1:P1"/>
    <mergeCell ref="A3:P3"/>
    <mergeCell ref="A9:P9"/>
    <mergeCell ref="B34:B41"/>
    <mergeCell ref="C34:C41"/>
    <mergeCell ref="D34:D41"/>
    <mergeCell ref="E1:G1"/>
    <mergeCell ref="H1:J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Admin</cp:lastModifiedBy>
  <dcterms:created xsi:type="dcterms:W3CDTF">2022-12-20T06:20:16Z</dcterms:created>
  <dcterms:modified xsi:type="dcterms:W3CDTF">2024-04-10T12:22:20Z</dcterms:modified>
</cp:coreProperties>
</file>