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13A87CB-9255-4BFA-AE68-15BEF9635F66}" xr6:coauthVersionLast="45" xr6:coauthVersionMax="45" xr10:uidLastSave="{00000000-0000-0000-0000-000000000000}"/>
  <bookViews>
    <workbookView xWindow="-108" yWindow="-108" windowWidth="23256" windowHeight="12576" tabRatio="707" xr2:uid="{00000000-000D-0000-FFFF-FFFF00000000}"/>
  </bookViews>
  <sheets>
    <sheet name="Бюджет 2025 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4" l="1"/>
  <c r="N26" i="4"/>
  <c r="N45" i="4"/>
  <c r="N40" i="4"/>
  <c r="N17" i="4"/>
  <c r="M7" i="4"/>
  <c r="N7" i="4"/>
  <c r="L7" i="4"/>
  <c r="K7" i="4"/>
  <c r="J7" i="4"/>
  <c r="I7" i="4"/>
  <c r="H7" i="4"/>
  <c r="G7" i="4"/>
  <c r="F7" i="4"/>
  <c r="N13" i="4" l="1"/>
  <c r="M45" i="4"/>
  <c r="M26" i="4"/>
  <c r="M17" i="4"/>
  <c r="M23" i="4"/>
  <c r="M40" i="4"/>
  <c r="M14" i="4"/>
  <c r="M13" i="4" s="1"/>
  <c r="L45" i="4" l="1"/>
  <c r="L40" i="4"/>
  <c r="L26" i="4"/>
  <c r="L14" i="4"/>
  <c r="K14" i="4" l="1"/>
  <c r="K26" i="4" l="1"/>
  <c r="K45" i="4" l="1"/>
  <c r="K40" i="4"/>
  <c r="J17" i="4" l="1"/>
  <c r="J26" i="4"/>
  <c r="J45" i="4"/>
  <c r="J40" i="4"/>
  <c r="J14" i="4"/>
  <c r="J13" i="4" l="1"/>
  <c r="I40" i="4"/>
  <c r="C14" i="4" l="1"/>
  <c r="I24" i="4" l="1"/>
  <c r="D47" i="4" l="1"/>
  <c r="D48" i="4"/>
  <c r="D18" i="4"/>
  <c r="D19" i="4"/>
  <c r="D20" i="4"/>
  <c r="I17" i="4"/>
  <c r="I14" i="4"/>
  <c r="D15" i="4"/>
  <c r="I26" i="4"/>
  <c r="G14" i="4"/>
  <c r="H14" i="4"/>
  <c r="F14" i="4"/>
  <c r="D37" i="4"/>
  <c r="D16" i="4"/>
  <c r="D22" i="4"/>
  <c r="D23" i="4"/>
  <c r="D25" i="4"/>
  <c r="D33" i="4"/>
  <c r="I45" i="4"/>
  <c r="K17" i="4"/>
  <c r="L17" i="4"/>
  <c r="D14" i="4" l="1"/>
  <c r="K13" i="4"/>
  <c r="L13" i="4"/>
  <c r="I13" i="4"/>
  <c r="H17" i="4"/>
  <c r="H26" i="4"/>
  <c r="H45" i="4"/>
  <c r="H40" i="4"/>
  <c r="H13" i="4" s="1"/>
  <c r="G24" i="4" l="1"/>
  <c r="F26" i="4" l="1"/>
  <c r="G17" i="4" l="1"/>
  <c r="F17" i="4"/>
  <c r="D17" i="4" s="1"/>
  <c r="G26" i="4"/>
  <c r="G40" i="4"/>
  <c r="F40" i="4"/>
  <c r="G45" i="4"/>
  <c r="F45" i="4"/>
  <c r="D45" i="4" l="1"/>
  <c r="G13" i="4"/>
  <c r="D40" i="4"/>
  <c r="F13" i="4"/>
  <c r="D49" i="4"/>
  <c r="D13" i="4" l="1"/>
  <c r="D46" i="4"/>
  <c r="D44" i="4"/>
  <c r="D43" i="4"/>
  <c r="D42" i="4"/>
  <c r="D41" i="4"/>
  <c r="D30" i="4"/>
  <c r="D39" i="4"/>
  <c r="D24" i="4"/>
  <c r="D28" i="4"/>
  <c r="D27" i="4" l="1"/>
  <c r="D26" i="4" s="1"/>
  <c r="D21" i="4"/>
  <c r="B22" i="4" l="1"/>
  <c r="B23" i="4"/>
  <c r="C40" i="4"/>
  <c r="C45" i="4"/>
  <c r="B45" i="4" s="1"/>
  <c r="B49" i="4"/>
  <c r="B14" i="4" l="1"/>
  <c r="C17" i="4" l="1"/>
  <c r="C13" i="4" l="1"/>
  <c r="C50" i="4" s="1"/>
  <c r="B17" i="4"/>
  <c r="B39" i="4" l="1"/>
  <c r="B25" i="4"/>
  <c r="B24" i="4"/>
  <c r="B21" i="4"/>
  <c r="B26" i="4"/>
  <c r="B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More</author>
  </authors>
  <commentList>
    <comment ref="I15" authorId="0" shapeId="0" xr:uid="{4DAD8F7A-F1A4-4F95-98BA-7FBC1473AA87}">
      <text>
        <r>
          <rPr>
            <b/>
            <sz val="9"/>
            <color indexed="81"/>
            <rFont val="Tahoma"/>
            <family val="2"/>
            <charset val="204"/>
          </rPr>
          <t xml:space="preserve">зп 40 000-март 
49497,18-апрель
</t>
        </r>
      </text>
    </comment>
    <comment ref="G23" authorId="0" shapeId="0" xr:uid="{2AFF7215-3F3D-4F89-AA2E-45E5A81EFA7E}">
      <text>
        <r>
          <rPr>
            <b/>
            <sz val="9"/>
            <color indexed="81"/>
            <rFont val="Tahoma"/>
            <family val="2"/>
            <charset val="204"/>
          </rPr>
          <t>More:</t>
        </r>
        <r>
          <rPr>
            <sz val="9"/>
            <color indexed="81"/>
            <rFont val="Tahoma"/>
            <family val="2"/>
            <charset val="204"/>
          </rPr>
          <t xml:space="preserve">
ИП Сухоцкая услуги иласоса</t>
        </r>
      </text>
    </comment>
    <comment ref="G24" authorId="0" shapeId="0" xr:uid="{909732C2-4957-4528-A203-E7AFDD7A45FA}">
      <text>
        <r>
          <rPr>
            <b/>
            <sz val="9"/>
            <color indexed="81"/>
            <rFont val="Tahoma"/>
            <family val="2"/>
            <charset val="204"/>
          </rPr>
          <t>More:</t>
        </r>
        <r>
          <rPr>
            <sz val="9"/>
            <color indexed="81"/>
            <rFont val="Tahoma"/>
            <family val="2"/>
            <charset val="204"/>
          </rPr>
          <t xml:space="preserve">
ООО Импульс-15000 замена ламп уличного освещения, ООО Имэлектро -23838,40 ( лампы светодиодные и конвектор
</t>
        </r>
      </text>
    </comment>
    <comment ref="G28" authorId="0" shapeId="0" xr:uid="{F0D547E1-62AC-4CAA-8E6E-EAB93C45A2D1}">
      <text>
        <r>
          <rPr>
            <b/>
            <sz val="9"/>
            <color indexed="81"/>
            <rFont val="Tahoma"/>
            <family val="2"/>
            <charset val="204"/>
          </rPr>
          <t>More:</t>
        </r>
        <r>
          <rPr>
            <sz val="9"/>
            <color indexed="81"/>
            <rFont val="Tahoma"/>
            <family val="2"/>
            <charset val="204"/>
          </rPr>
          <t xml:space="preserve">
стрела алюминевая , замена и монтаж</t>
        </r>
      </text>
    </comment>
    <comment ref="G30" authorId="0" shapeId="0" xr:uid="{A20727E4-4E24-4A69-A86D-E3370BC1035D}">
      <text>
        <r>
          <rPr>
            <b/>
            <sz val="9"/>
            <color indexed="81"/>
            <rFont val="Tahoma"/>
            <family val="2"/>
            <charset val="204"/>
          </rPr>
          <t>More:</t>
        </r>
        <r>
          <rPr>
            <sz val="9"/>
            <color indexed="81"/>
            <rFont val="Tahoma"/>
            <family val="2"/>
            <charset val="204"/>
          </rPr>
          <t xml:space="preserve">
питьевая вода ( ООО ВЕСЕТЕРМ</t>
        </r>
      </text>
    </comment>
    <comment ref="K40" authorId="0" shapeId="0" xr:uid="{EC16888D-6EF8-493D-8CBE-3CAC52B1D31D}">
      <text>
        <r>
          <rPr>
            <b/>
            <sz val="9"/>
            <color indexed="81"/>
            <rFont val="Tahoma"/>
            <family val="2"/>
            <charset val="204"/>
          </rPr>
          <t xml:space="preserve">зарплата за май 2025
</t>
        </r>
      </text>
    </comment>
  </commentList>
</comments>
</file>

<file path=xl/sharedStrings.xml><?xml version="1.0" encoding="utf-8"?>
<sst xmlns="http://schemas.openxmlformats.org/spreadsheetml/2006/main" count="69" uniqueCount="69">
  <si>
    <t>Сумма</t>
  </si>
  <si>
    <t>Итого расходы на обслуживание</t>
  </si>
  <si>
    <t>Расходы на электроэнергию</t>
  </si>
  <si>
    <t>Расходы на вывоз мусора</t>
  </si>
  <si>
    <t>Расходы на чистку снега</t>
  </si>
  <si>
    <t>Итого приход - расход</t>
  </si>
  <si>
    <t>Нормативные расходы</t>
  </si>
  <si>
    <t>Доля от ЧВ</t>
  </si>
  <si>
    <t>Бюджет 2025 год</t>
  </si>
  <si>
    <t xml:space="preserve">Расходы на охрану </t>
  </si>
  <si>
    <t>Налоги на земли общего пользования</t>
  </si>
  <si>
    <t>Услуги банка</t>
  </si>
  <si>
    <t>Расходы на обслуживание электрооборудования</t>
  </si>
  <si>
    <t>Расходы на обслуживание ВЗУ</t>
  </si>
  <si>
    <t>Расходы на обслуживание очистных сооружений и КНС</t>
  </si>
  <si>
    <t xml:space="preserve">Административные расходы СНТ </t>
  </si>
  <si>
    <t>Сантехник СНТ</t>
  </si>
  <si>
    <t xml:space="preserve">Обслуживание территории СНТ </t>
  </si>
  <si>
    <t xml:space="preserve">Административные расходы </t>
  </si>
  <si>
    <t>Бухгалтерское сопровождени</t>
  </si>
  <si>
    <t xml:space="preserve">Техническое обслуживание </t>
  </si>
  <si>
    <t>Управленчиские услуги</t>
  </si>
  <si>
    <t>Юридическое сопровождение</t>
  </si>
  <si>
    <t>С мая по сентябрь ( 4 рабочих)</t>
  </si>
  <si>
    <t>С октября по декабрь ( 2 рабочих)</t>
  </si>
  <si>
    <t>С январь  по апрель (2 рабочих)</t>
  </si>
  <si>
    <t>Потрачено фактически</t>
  </si>
  <si>
    <t>январь</t>
  </si>
  <si>
    <t>февраль</t>
  </si>
  <si>
    <t>март</t>
  </si>
  <si>
    <t>ФАКТ
2025 1 кв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</si>
  <si>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</si>
  <si>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</si>
  <si>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</si>
  <si>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</si>
  <si>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</si>
  <si>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</si>
  <si>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</si>
  <si>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</si>
  <si>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</si>
  <si>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
2025 2 кв</t>
  </si>
  <si>
    <t>ФАКТ
2025 3 кв</t>
  </si>
  <si>
    <t>ФАКТ
2025 4 кв</t>
  </si>
  <si>
    <t>Прочие расходы:</t>
  </si>
  <si>
    <t xml:space="preserve">Госпошлина </t>
  </si>
  <si>
    <t>Ремонт шлагбаума</t>
  </si>
  <si>
    <t xml:space="preserve">Председатель СНТ </t>
  </si>
  <si>
    <t xml:space="preserve">Обучение противопожарной без., огнетушители </t>
  </si>
  <si>
    <t xml:space="preserve">Ремонт тримера </t>
  </si>
  <si>
    <t>Расходы на 1С ( ЭДО, обслуживание программы, ЭЦП)</t>
  </si>
  <si>
    <t>Ремонт дорог ( битум , текстиль , сыпучие материалы, корыто, щетка, лента сигнальная)</t>
  </si>
  <si>
    <t>Почта ( отправка претензий)</t>
  </si>
  <si>
    <t>Гербицид от борщивика</t>
  </si>
  <si>
    <t>Механизированный покос травы</t>
  </si>
  <si>
    <t>Хозтовары (масло для цепей, колесо для тачки, вода , болты, связь, топор, лампа светодиодная , струна для тримера, электроды, двойной наплечный ремень, перчатки, гербицид от сорняков,веник , лопаты , ткань для мытья полов, бензин)</t>
  </si>
  <si>
    <t xml:space="preserve">УСН </t>
  </si>
  <si>
    <t xml:space="preserve">Снятие зала </t>
  </si>
  <si>
    <t>Возврат госпошлины</t>
  </si>
  <si>
    <t>Пени взысканые по суду</t>
  </si>
  <si>
    <t>Членские взносы (ЧВ) 2025</t>
  </si>
  <si>
    <t>Членские взносы задолжность прошлых лет</t>
  </si>
  <si>
    <t>Членские взносы 2026</t>
  </si>
  <si>
    <t>ФАКТИЧЕСКИЙ РАСХОД ПО СМЕТЕ ЗА 9 МЕСЯЦЕВ 2025 ГОДА</t>
  </si>
  <si>
    <t xml:space="preserve">Фактически за период с января по сентябрь 2025 года ЧВ поступило 8 630 499 рублей.    </t>
  </si>
  <si>
    <t xml:space="preserve">Справочно: при расчете ЧВ на 540 участков за 9 месяцев должно было поступить на расчетный счет СНТ 12 150 000 рублей.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</si>
  <si>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ДОЛГ ПО ЧВ НА 01.10.2025 составляет 3 519 501 рублей.</t>
  </si>
  <si>
    <t>Канцилярские товары</t>
  </si>
  <si>
    <t xml:space="preserve">Итого  приход денежных средств </t>
  </si>
  <si>
    <t>ОСТАТОК ДЕНЕЖНЫХ СРЕДСТВ НА 01.01.2025  НА РАСЧЕТНОМ СЧЕТЕ 174 739,72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</si>
</sst>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руб.-419];[Red]\-#,##0.00\ [$руб.-419]"/>
    <numFmt numFmtId="165" formatCode="#,##0.00\ &quot;₽&quot;"/>
  </numFmts>
  <fonts count="16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1"/>
      <color indexed="8"/>
      <name val="Calibri"/>
      <family val="2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</cellStyleXfs>
  <cellXfs count="61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165" fontId="5" fillId="0" borderId="0" xfId="0" applyNumberFormat="1" applyFont="1"/>
    <xf numFmtId="16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10" fontId="7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10" fontId="8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10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5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indent="1"/>
    </xf>
    <xf numFmtId="165" fontId="4" fillId="0" borderId="4" xfId="0" applyNumberFormat="1" applyFont="1" applyBorder="1" applyAlignment="1">
      <alignment vertical="center"/>
    </xf>
    <xf numFmtId="10" fontId="13" fillId="0" borderId="4" xfId="0" applyNumberFormat="1" applyFon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2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/>
    <xf numFmtId="165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165" fontId="11" fillId="5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6">
    <cellStyle name="Excel Built-in Normal" xfId="5" xr:uid="{00000000-0005-0000-0000-000000000000}"/>
    <cellStyle name="Heading" xfId="3" xr:uid="{00000000-0005-0000-0000-000001000000}"/>
    <cellStyle name="Heading1" xfId="4" xr:uid="{00000000-0005-0000-0000-000002000000}"/>
    <cellStyle name="Result" xfId="1" xr:uid="{00000000-0005-0000-0000-000003000000}"/>
    <cellStyle name="Result2" xfId="2" xr:uid="{00000000-0005-0000-0000-000004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4"/>
  <sheetViews>
    <sheetView tabSelected="1" workbookViewId="0">
      <selection activeCell="G11" sqref="G11"/>
    </sheetView>
  </sheetViews>
  <sheetFormatPr defaultColWidth="8.88671875" defaultRowHeight="13.2" outlineLevelRow="2" x14ac:dyDescent="0.25"/>
  <cols>
    <col min="1" max="1" width="65.88671875" customWidth="1"/>
    <col min="2" max="2" width="12.5546875" customWidth="1"/>
    <col min="3" max="3" width="17" customWidth="1"/>
    <col min="4" max="4" width="20.88671875" customWidth="1"/>
    <col min="5" max="5" width="3.33203125" customWidth="1"/>
    <col min="6" max="6" width="15.33203125" customWidth="1"/>
    <col min="7" max="7" width="14.44140625" customWidth="1"/>
    <col min="8" max="9" width="13.44140625" customWidth="1"/>
    <col min="10" max="10" width="14.5546875" customWidth="1"/>
    <col min="11" max="11" width="13.5546875" customWidth="1"/>
    <col min="12" max="12" width="13.88671875" customWidth="1"/>
    <col min="13" max="13" width="17.5546875" customWidth="1"/>
    <col min="14" max="14" width="18.44140625" customWidth="1"/>
  </cols>
  <sheetData>
    <row r="1" spans="1:19" ht="39.6" customHeight="1" x14ac:dyDescent="0.25">
      <c r="A1" s="50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9" x14ac:dyDescent="0.25">
      <c r="A2" s="52" t="s">
        <v>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9" ht="26.4" x14ac:dyDescent="0.25">
      <c r="A3" s="43" t="s">
        <v>63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9" x14ac:dyDescent="0.25">
      <c r="A4" s="43" t="s">
        <v>65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9" ht="34.950000000000003" customHeight="1" x14ac:dyDescent="0.25">
      <c r="A5" s="49" t="s">
        <v>68</v>
      </c>
      <c r="B5" s="57" t="s">
        <v>8</v>
      </c>
      <c r="C5" s="58"/>
      <c r="D5" s="59" t="s">
        <v>26</v>
      </c>
      <c r="F5" s="54" t="s">
        <v>30</v>
      </c>
      <c r="G5" s="55"/>
      <c r="H5" s="56"/>
      <c r="I5" s="54" t="s">
        <v>40</v>
      </c>
      <c r="J5" s="55"/>
      <c r="K5" s="56"/>
      <c r="L5" s="54" t="s">
        <v>41</v>
      </c>
      <c r="M5" s="55"/>
      <c r="N5" s="56"/>
      <c r="O5" s="54" t="s">
        <v>42</v>
      </c>
      <c r="P5" s="55"/>
      <c r="Q5" s="56"/>
    </row>
    <row r="6" spans="1:19" ht="18" customHeight="1" x14ac:dyDescent="0.25">
      <c r="A6" s="1"/>
      <c r="B6" s="1" t="s">
        <v>7</v>
      </c>
      <c r="C6" s="1" t="s">
        <v>0</v>
      </c>
      <c r="D6" s="60"/>
      <c r="F6" s="28" t="s">
        <v>27</v>
      </c>
      <c r="G6" s="28" t="s">
        <v>28</v>
      </c>
      <c r="H6" s="28" t="s">
        <v>29</v>
      </c>
      <c r="I6" s="28" t="s">
        <v>31</v>
      </c>
      <c r="J6" s="28" t="s">
        <v>32</v>
      </c>
      <c r="K6" s="28" t="s">
        <v>33</v>
      </c>
      <c r="L6" s="28" t="s">
        <v>34</v>
      </c>
      <c r="M6" s="28" t="s">
        <v>35</v>
      </c>
      <c r="N6" s="28" t="s">
        <v>36</v>
      </c>
      <c r="O6" s="28" t="s">
        <v>37</v>
      </c>
      <c r="P6" s="28" t="s">
        <v>38</v>
      </c>
      <c r="Q6" s="28" t="s">
        <v>39</v>
      </c>
    </row>
    <row r="7" spans="1:19" s="4" customFormat="1" ht="19.2" customHeight="1" x14ac:dyDescent="0.25">
      <c r="A7" s="5" t="s">
        <v>67</v>
      </c>
      <c r="B7" s="6"/>
      <c r="C7" s="22"/>
      <c r="D7" s="34"/>
      <c r="F7" s="13">
        <f t="shared" ref="F7:N7" si="0">SUM(F8:F12)</f>
        <v>1316500</v>
      </c>
      <c r="G7" s="13">
        <f t="shared" si="0"/>
        <v>1619000</v>
      </c>
      <c r="H7" s="13">
        <f t="shared" si="0"/>
        <v>1127501</v>
      </c>
      <c r="I7" s="13">
        <f t="shared" si="0"/>
        <v>1407250</v>
      </c>
      <c r="J7" s="13">
        <f t="shared" si="0"/>
        <v>818468.63</v>
      </c>
      <c r="K7" s="13">
        <f t="shared" si="0"/>
        <v>1372066.37</v>
      </c>
      <c r="L7" s="13">
        <f t="shared" si="0"/>
        <v>1511499</v>
      </c>
      <c r="M7" s="13">
        <f t="shared" si="0"/>
        <v>1205000</v>
      </c>
      <c r="N7" s="13">
        <f t="shared" si="0"/>
        <v>1247080.3899999999</v>
      </c>
      <c r="O7" s="3"/>
      <c r="P7" s="3"/>
      <c r="Q7" s="3"/>
      <c r="R7" s="30"/>
      <c r="S7" s="30"/>
    </row>
    <row r="8" spans="1:19" s="4" customFormat="1" ht="19.2" customHeight="1" x14ac:dyDescent="0.25">
      <c r="A8" s="5" t="s">
        <v>59</v>
      </c>
      <c r="B8" s="6"/>
      <c r="C8" s="22"/>
      <c r="D8" s="34"/>
      <c r="F8" s="3">
        <v>623500</v>
      </c>
      <c r="G8" s="3">
        <v>1015500</v>
      </c>
      <c r="H8" s="3">
        <v>852000</v>
      </c>
      <c r="I8" s="3">
        <v>1142500</v>
      </c>
      <c r="J8" s="3">
        <v>676500</v>
      </c>
      <c r="K8" s="3">
        <v>1020000</v>
      </c>
      <c r="L8" s="3">
        <v>1203499</v>
      </c>
      <c r="M8" s="3">
        <v>997000</v>
      </c>
      <c r="N8" s="3">
        <v>1100000</v>
      </c>
      <c r="O8" s="3"/>
      <c r="P8" s="3"/>
      <c r="Q8" s="3"/>
      <c r="R8" s="30"/>
      <c r="S8" s="30"/>
    </row>
    <row r="9" spans="1:19" s="4" customFormat="1" ht="19.2" customHeight="1" x14ac:dyDescent="0.25">
      <c r="A9" s="5" t="s">
        <v>60</v>
      </c>
      <c r="B9" s="6"/>
      <c r="C9" s="22"/>
      <c r="D9" s="34"/>
      <c r="F9" s="3">
        <v>693000</v>
      </c>
      <c r="G9" s="3">
        <v>603500</v>
      </c>
      <c r="H9" s="3">
        <v>275501</v>
      </c>
      <c r="I9" s="3">
        <v>264750</v>
      </c>
      <c r="J9" s="3">
        <v>127490</v>
      </c>
      <c r="K9" s="3">
        <v>344000</v>
      </c>
      <c r="L9" s="3">
        <v>308000</v>
      </c>
      <c r="M9" s="3">
        <v>208000</v>
      </c>
      <c r="N9" s="3">
        <v>124580.39</v>
      </c>
      <c r="O9" s="3"/>
      <c r="P9" s="3"/>
      <c r="Q9" s="3"/>
      <c r="R9" s="30"/>
      <c r="S9" s="30"/>
    </row>
    <row r="10" spans="1:19" s="4" customFormat="1" ht="19.2" customHeight="1" x14ac:dyDescent="0.25">
      <c r="A10" s="5" t="s">
        <v>61</v>
      </c>
      <c r="B10" s="6"/>
      <c r="C10" s="22"/>
      <c r="D10" s="34"/>
      <c r="F10" s="3"/>
      <c r="G10" s="3"/>
      <c r="H10" s="3"/>
      <c r="I10" s="3"/>
      <c r="J10" s="3"/>
      <c r="K10" s="3"/>
      <c r="L10" s="3"/>
      <c r="M10" s="3"/>
      <c r="N10" s="3">
        <v>22500</v>
      </c>
      <c r="O10" s="3"/>
      <c r="P10" s="3"/>
      <c r="Q10" s="3"/>
      <c r="R10" s="30"/>
      <c r="S10" s="30"/>
    </row>
    <row r="11" spans="1:19" s="4" customFormat="1" ht="19.2" customHeight="1" x14ac:dyDescent="0.25">
      <c r="A11" s="5" t="s">
        <v>57</v>
      </c>
      <c r="B11" s="6"/>
      <c r="C11" s="22"/>
      <c r="D11" s="34"/>
      <c r="F11" s="3"/>
      <c r="G11" s="3"/>
      <c r="H11" s="3"/>
      <c r="I11" s="3"/>
      <c r="J11" s="3">
        <v>2000</v>
      </c>
      <c r="K11" s="3">
        <v>2000</v>
      </c>
      <c r="L11" s="3"/>
      <c r="M11" s="3"/>
      <c r="N11" s="3"/>
      <c r="O11" s="3"/>
      <c r="P11" s="3"/>
      <c r="Q11" s="3"/>
      <c r="R11" s="30"/>
      <c r="S11" s="30"/>
    </row>
    <row r="12" spans="1:19" s="4" customFormat="1" ht="19.2" customHeight="1" x14ac:dyDescent="0.25">
      <c r="A12" s="5" t="s">
        <v>58</v>
      </c>
      <c r="B12" s="6"/>
      <c r="C12" s="22"/>
      <c r="D12" s="34"/>
      <c r="F12" s="3"/>
      <c r="G12" s="3"/>
      <c r="H12" s="3"/>
      <c r="I12" s="3"/>
      <c r="J12" s="3">
        <v>12478.63</v>
      </c>
      <c r="K12" s="3">
        <v>6066.37</v>
      </c>
      <c r="L12" s="3"/>
      <c r="M12" s="3"/>
      <c r="N12" s="3"/>
      <c r="O12" s="3"/>
      <c r="P12" s="3"/>
      <c r="Q12" s="3"/>
      <c r="R12" s="30"/>
      <c r="S12" s="30"/>
    </row>
    <row r="13" spans="1:19" s="4" customFormat="1" ht="19.2" customHeight="1" x14ac:dyDescent="0.25">
      <c r="A13" s="45" t="s">
        <v>1</v>
      </c>
      <c r="B13" s="46"/>
      <c r="C13" s="46">
        <f>C14+C17+C21+C22+C23+C24+C25+C39+C40+C45+C49+C26</f>
        <v>18216458</v>
      </c>
      <c r="D13" s="47">
        <f>F13+G13+H13+I13+J13+K13+L13+M13+N13+O13+P13+Q13</f>
        <v>11618984.76</v>
      </c>
      <c r="E13" s="48"/>
      <c r="F13" s="46">
        <f>F14+F17+F21+F22+F23+F24+F25+F26+F39+F40+F45+F49</f>
        <v>966443.84000000008</v>
      </c>
      <c r="G13" s="46">
        <f t="shared" ref="G13:H13" si="1">G14+G17+G21+G22+G23+G24+G25+G26+G39+G40+G45+G49</f>
        <v>967336.2</v>
      </c>
      <c r="H13" s="46">
        <f t="shared" si="1"/>
        <v>863881.54</v>
      </c>
      <c r="I13" s="46">
        <f>I14+I17+I21+I22+I23+I24+I25+I26+I39+I40+I45+I49</f>
        <v>1269952.67</v>
      </c>
      <c r="J13" s="46">
        <f>J14+J17+J21+J22+J23+J24+J25+J26+J39+J40+J45+J49</f>
        <v>1442503.78</v>
      </c>
      <c r="K13" s="46">
        <f>K14+K17+K21+K22+K23+K24+K25+K26+K39+K40+K45+K49</f>
        <v>1390937.73</v>
      </c>
      <c r="L13" s="46">
        <f>L14+L17+L21+L22+L23+L24+L25+L26+L39+L40+L45+L49</f>
        <v>1725605.83</v>
      </c>
      <c r="M13" s="46">
        <f>M14+M17+M21+M23+M26+M39+M40+M45+M49</f>
        <v>1444794.95</v>
      </c>
      <c r="N13" s="46">
        <f>N14+N17+N21+N23+N26+N40+N45+N49+N24</f>
        <v>1547528.22</v>
      </c>
      <c r="O13" s="3"/>
      <c r="P13" s="3"/>
      <c r="Q13" s="3"/>
      <c r="R13" s="30"/>
      <c r="S13" s="30"/>
    </row>
    <row r="14" spans="1:19" s="4" customFormat="1" ht="19.2" customHeight="1" outlineLevel="2" x14ac:dyDescent="0.25">
      <c r="A14" s="18" t="s">
        <v>15</v>
      </c>
      <c r="B14" s="19" t="e">
        <f>C14/C7</f>
        <v>#DIV/0!</v>
      </c>
      <c r="C14" s="13">
        <f>SUM(C15:C16)</f>
        <v>1684745.8599999999</v>
      </c>
      <c r="D14" s="32">
        <f>F14+G14+H14+I14+J14+K14+L14+M14+N14+O14+P14+Q14</f>
        <v>975719.56</v>
      </c>
      <c r="F14" s="13">
        <f>SUM(F15:F16)</f>
        <v>0</v>
      </c>
      <c r="G14" s="13">
        <f t="shared" ref="G14:H14" si="2">SUM(G15:G16)</f>
        <v>0</v>
      </c>
      <c r="H14" s="13">
        <f t="shared" si="2"/>
        <v>0</v>
      </c>
      <c r="I14" s="13">
        <f t="shared" ref="I14:N14" si="3">SUM(I15:I16)</f>
        <v>190066.13</v>
      </c>
      <c r="J14" s="22">
        <f t="shared" si="3"/>
        <v>151538.70000000001</v>
      </c>
      <c r="K14" s="22">
        <f t="shared" si="3"/>
        <v>149056.85999999999</v>
      </c>
      <c r="L14" s="22">
        <f t="shared" si="3"/>
        <v>149056.87</v>
      </c>
      <c r="M14" s="22">
        <f t="shared" si="3"/>
        <v>149056.87</v>
      </c>
      <c r="N14" s="13">
        <f t="shared" si="3"/>
        <v>186944.13</v>
      </c>
      <c r="O14" s="13"/>
      <c r="P14" s="13"/>
      <c r="Q14" s="3"/>
      <c r="R14" s="30"/>
      <c r="S14" s="30"/>
    </row>
    <row r="15" spans="1:19" s="4" customFormat="1" ht="19.2" customHeight="1" outlineLevel="2" x14ac:dyDescent="0.25">
      <c r="A15" s="17" t="s">
        <v>16</v>
      </c>
      <c r="B15" s="11"/>
      <c r="C15" s="27">
        <v>987724.12</v>
      </c>
      <c r="D15" s="35">
        <f>F15+G15+H15+I15+J15+K15+L15+M15+N15+O15+P15+Q15</f>
        <v>473151.11</v>
      </c>
      <c r="F15" s="3"/>
      <c r="G15" s="3"/>
      <c r="H15" s="3"/>
      <c r="I15" s="3">
        <v>112619.27</v>
      </c>
      <c r="J15" s="27">
        <v>74091.839999999997</v>
      </c>
      <c r="K15" s="27">
        <v>71610</v>
      </c>
      <c r="L15" s="27">
        <v>71610</v>
      </c>
      <c r="M15" s="27">
        <v>71610</v>
      </c>
      <c r="N15" s="27">
        <v>71610</v>
      </c>
      <c r="O15" s="3"/>
      <c r="P15" s="3"/>
      <c r="Q15" s="3"/>
      <c r="R15" s="30"/>
      <c r="S15" s="30"/>
    </row>
    <row r="16" spans="1:19" s="4" customFormat="1" ht="19.2" customHeight="1" outlineLevel="2" x14ac:dyDescent="0.25">
      <c r="A16" s="17" t="s">
        <v>46</v>
      </c>
      <c r="B16" s="11"/>
      <c r="C16" s="27">
        <v>697021.74</v>
      </c>
      <c r="D16" s="35">
        <f>F16+G16+H16+I16+J16+K16+L16+M16+N16+O16+P16+Q16</f>
        <v>502568.45</v>
      </c>
      <c r="F16" s="3"/>
      <c r="G16" s="3"/>
      <c r="H16" s="3"/>
      <c r="I16" s="3">
        <v>77446.86</v>
      </c>
      <c r="J16" s="27">
        <v>77446.86</v>
      </c>
      <c r="K16" s="27">
        <v>77446.86</v>
      </c>
      <c r="L16" s="27">
        <v>77446.87</v>
      </c>
      <c r="M16" s="27">
        <v>77446.87</v>
      </c>
      <c r="N16" s="3">
        <v>115334.13</v>
      </c>
      <c r="O16" s="3"/>
      <c r="P16" s="3"/>
      <c r="Q16" s="3"/>
      <c r="R16" s="30"/>
      <c r="S16" s="30"/>
    </row>
    <row r="17" spans="1:19" s="4" customFormat="1" ht="19.2" customHeight="1" outlineLevel="1" x14ac:dyDescent="0.25">
      <c r="A17" s="7" t="s">
        <v>6</v>
      </c>
      <c r="B17" s="12" t="e">
        <f>C17/C7</f>
        <v>#DIV/0!</v>
      </c>
      <c r="C17" s="13">
        <f>SUM(C18:C20)</f>
        <v>5900000</v>
      </c>
      <c r="D17" s="32">
        <f>F17+G17+H17+I17+J17+K17+L17+M17+N17+O17+P17+Q17</f>
        <v>3227994.9299999997</v>
      </c>
      <c r="F17" s="13">
        <f>SUM(F18:F20)</f>
        <v>348536.64</v>
      </c>
      <c r="G17" s="13">
        <f>SUM(G18:G20)</f>
        <v>281900.79999999999</v>
      </c>
      <c r="H17" s="13">
        <f>H18+H19</f>
        <v>275018.53999999998</v>
      </c>
      <c r="I17" s="13">
        <f>SUM(I18:I20)</f>
        <v>295018.53999999998</v>
      </c>
      <c r="J17" s="22">
        <f>SUM(J18:J20)</f>
        <v>229729.44</v>
      </c>
      <c r="K17" s="13">
        <f t="shared" ref="K17:L17" si="4">K18+K19</f>
        <v>426868.61</v>
      </c>
      <c r="L17" s="13">
        <f t="shared" si="4"/>
        <v>434997.42</v>
      </c>
      <c r="M17" s="13">
        <f>M18+M19</f>
        <v>450307.48</v>
      </c>
      <c r="N17" s="13">
        <f>SUM(N18:N20)</f>
        <v>485617.45999999996</v>
      </c>
      <c r="O17" s="3"/>
      <c r="P17" s="3"/>
      <c r="Q17" s="3"/>
      <c r="R17" s="30"/>
      <c r="S17" s="30"/>
    </row>
    <row r="18" spans="1:19" s="4" customFormat="1" ht="19.2" customHeight="1" outlineLevel="2" x14ac:dyDescent="0.25">
      <c r="A18" s="8" t="s">
        <v>2</v>
      </c>
      <c r="B18" s="10"/>
      <c r="C18" s="3">
        <v>1500000</v>
      </c>
      <c r="D18" s="33">
        <f t="shared" ref="D18:D20" si="5">F18+G18+H18+I18+J18+K18+L18+M18+N18+O18+P18+Q18</f>
        <v>864458.5900000002</v>
      </c>
      <c r="F18" s="3">
        <v>147000.79999999999</v>
      </c>
      <c r="G18" s="3">
        <v>125767.71</v>
      </c>
      <c r="H18" s="3">
        <v>90445.27</v>
      </c>
      <c r="I18" s="3">
        <v>90445.27</v>
      </c>
      <c r="J18" s="27">
        <v>72560.06</v>
      </c>
      <c r="K18" s="3">
        <v>87198.53</v>
      </c>
      <c r="L18" s="3">
        <v>82661.67</v>
      </c>
      <c r="M18" s="3">
        <v>91780.24</v>
      </c>
      <c r="N18" s="3">
        <v>76599.039999999994</v>
      </c>
      <c r="O18" s="3"/>
      <c r="P18" s="3"/>
      <c r="Q18" s="3"/>
      <c r="R18" s="30"/>
      <c r="S18" s="30"/>
    </row>
    <row r="19" spans="1:19" s="4" customFormat="1" ht="19.2" customHeight="1" outlineLevel="2" x14ac:dyDescent="0.25">
      <c r="A19" s="8" t="s">
        <v>3</v>
      </c>
      <c r="B19" s="10"/>
      <c r="C19" s="3">
        <v>3900000</v>
      </c>
      <c r="D19" s="33">
        <f t="shared" si="5"/>
        <v>2326036.34</v>
      </c>
      <c r="F19" s="3">
        <v>184035.84</v>
      </c>
      <c r="G19" s="3">
        <v>156133.09</v>
      </c>
      <c r="H19" s="3">
        <v>184573.27</v>
      </c>
      <c r="I19" s="3">
        <v>184573.27</v>
      </c>
      <c r="J19" s="27">
        <v>157169.38</v>
      </c>
      <c r="K19" s="3">
        <v>339670.08</v>
      </c>
      <c r="L19" s="3">
        <v>352335.75</v>
      </c>
      <c r="M19" s="3">
        <v>358527.24</v>
      </c>
      <c r="N19" s="3">
        <v>409018.42</v>
      </c>
      <c r="O19" s="3"/>
      <c r="P19" s="3"/>
      <c r="Q19" s="3"/>
      <c r="R19" s="30"/>
      <c r="S19" s="30"/>
    </row>
    <row r="20" spans="1:19" s="4" customFormat="1" ht="19.2" customHeight="1" outlineLevel="2" x14ac:dyDescent="0.25">
      <c r="A20" s="8" t="s">
        <v>4</v>
      </c>
      <c r="B20" s="10"/>
      <c r="C20" s="3">
        <v>500000</v>
      </c>
      <c r="D20" s="33">
        <f t="shared" si="5"/>
        <v>37500</v>
      </c>
      <c r="F20" s="3">
        <v>17500</v>
      </c>
      <c r="G20" s="3"/>
      <c r="H20" s="3"/>
      <c r="I20" s="3">
        <v>20000</v>
      </c>
      <c r="J20" s="27"/>
      <c r="K20" s="3"/>
      <c r="L20" s="3"/>
      <c r="M20" s="3"/>
      <c r="N20" s="3"/>
      <c r="O20" s="3"/>
      <c r="P20" s="3"/>
      <c r="Q20" s="3"/>
      <c r="R20" s="30"/>
      <c r="S20" s="30"/>
    </row>
    <row r="21" spans="1:19" s="4" customFormat="1" ht="19.2" customHeight="1" outlineLevel="2" x14ac:dyDescent="0.25">
      <c r="A21" s="21" t="s">
        <v>11</v>
      </c>
      <c r="B21" s="19" t="e">
        <f>C21/C7</f>
        <v>#DIV/0!</v>
      </c>
      <c r="C21" s="13">
        <v>15000</v>
      </c>
      <c r="D21" s="32">
        <f>F21+G21+H21+I21+J21+K21+L21+M21+N21+O21+P21+Q21</f>
        <v>23344</v>
      </c>
      <c r="F21" s="13">
        <v>659</v>
      </c>
      <c r="G21" s="13">
        <v>2399</v>
      </c>
      <c r="H21" s="13">
        <v>2103</v>
      </c>
      <c r="I21" s="13">
        <v>3368</v>
      </c>
      <c r="J21" s="22">
        <v>3051</v>
      </c>
      <c r="K21" s="13">
        <v>2393</v>
      </c>
      <c r="L21" s="13">
        <v>2887</v>
      </c>
      <c r="M21" s="13">
        <v>3056</v>
      </c>
      <c r="N21" s="13">
        <v>3428</v>
      </c>
      <c r="O21" s="3"/>
      <c r="P21" s="3"/>
      <c r="Q21" s="3"/>
      <c r="R21" s="30"/>
      <c r="S21" s="30"/>
    </row>
    <row r="22" spans="1:19" s="4" customFormat="1" ht="19.2" customHeight="1" outlineLevel="2" x14ac:dyDescent="0.25">
      <c r="A22" s="21" t="s">
        <v>13</v>
      </c>
      <c r="B22" s="19" t="e">
        <f>C22/C7</f>
        <v>#DIV/0!</v>
      </c>
      <c r="C22" s="13">
        <v>500000</v>
      </c>
      <c r="D22" s="32">
        <f>F22+G22+H22+I22+J22+K22+L22+M22+N22+O22+P22+Q22</f>
        <v>46900</v>
      </c>
      <c r="F22" s="13"/>
      <c r="G22" s="13"/>
      <c r="H22" s="13"/>
      <c r="I22" s="13">
        <v>13320</v>
      </c>
      <c r="J22" s="22">
        <v>6660</v>
      </c>
      <c r="K22" s="13">
        <v>17320</v>
      </c>
      <c r="L22" s="13">
        <v>9600</v>
      </c>
      <c r="M22" s="3"/>
      <c r="N22" s="3"/>
      <c r="O22" s="3"/>
      <c r="P22" s="3"/>
      <c r="Q22" s="3"/>
      <c r="R22" s="30"/>
      <c r="S22" s="30"/>
    </row>
    <row r="23" spans="1:19" s="4" customFormat="1" ht="19.2" customHeight="1" outlineLevel="2" x14ac:dyDescent="0.25">
      <c r="A23" s="21" t="s">
        <v>14</v>
      </c>
      <c r="B23" s="19" t="e">
        <f>C23/C7</f>
        <v>#DIV/0!</v>
      </c>
      <c r="C23" s="13">
        <v>800000</v>
      </c>
      <c r="D23" s="32">
        <f>F23+G23+H23+I23+J23+K23+L23+M23+N23+O23+P23+Q23</f>
        <v>938050</v>
      </c>
      <c r="F23" s="13"/>
      <c r="G23" s="13">
        <v>17000</v>
      </c>
      <c r="H23" s="13"/>
      <c r="I23" s="13">
        <v>59640</v>
      </c>
      <c r="J23" s="22">
        <v>103700</v>
      </c>
      <c r="K23" s="13">
        <v>133500</v>
      </c>
      <c r="L23" s="13">
        <v>285580</v>
      </c>
      <c r="M23" s="13">
        <f>10000+14100+123050</f>
        <v>147150</v>
      </c>
      <c r="N23" s="13">
        <v>191480</v>
      </c>
      <c r="O23" s="3"/>
      <c r="P23" s="3"/>
      <c r="Q23" s="3"/>
      <c r="R23" s="30"/>
      <c r="S23" s="30"/>
    </row>
    <row r="24" spans="1:19" s="4" customFormat="1" ht="19.2" customHeight="1" outlineLevel="2" x14ac:dyDescent="0.25">
      <c r="A24" s="21" t="s">
        <v>12</v>
      </c>
      <c r="B24" s="19" t="e">
        <f>C24/C7</f>
        <v>#DIV/0!</v>
      </c>
      <c r="C24" s="13">
        <v>400000</v>
      </c>
      <c r="D24" s="32">
        <f>F24+G24+H24+I24+J24+K24+L24+M24+N24+O24+P24+Q24</f>
        <v>137611.19999999998</v>
      </c>
      <c r="F24" s="13">
        <v>3007.2</v>
      </c>
      <c r="G24" s="13">
        <f>11000+6259.2+17579.2+4000</f>
        <v>38838.400000000001</v>
      </c>
      <c r="H24" s="13"/>
      <c r="I24" s="13">
        <f>12827.2+27000</f>
        <v>39827.199999999997</v>
      </c>
      <c r="J24" s="27"/>
      <c r="K24" s="3"/>
      <c r="L24" s="13">
        <v>36327.199999999997</v>
      </c>
      <c r="M24" s="3"/>
      <c r="N24" s="13">
        <v>19611.2</v>
      </c>
      <c r="O24" s="3"/>
      <c r="P24" s="3"/>
      <c r="Q24" s="3"/>
      <c r="R24" s="30"/>
      <c r="S24" s="30"/>
    </row>
    <row r="25" spans="1:19" s="4" customFormat="1" ht="19.2" customHeight="1" outlineLevel="2" x14ac:dyDescent="0.25">
      <c r="A25" s="21" t="s">
        <v>10</v>
      </c>
      <c r="B25" s="19" t="e">
        <f>C25/C7</f>
        <v>#DIV/0!</v>
      </c>
      <c r="C25" s="13">
        <v>470912</v>
      </c>
      <c r="D25" s="32">
        <f>F25+G25+H25+I25+J25+K25+L25+M25+N25+O25+P25+Q25</f>
        <v>249126</v>
      </c>
      <c r="F25" s="13"/>
      <c r="G25" s="13"/>
      <c r="H25" s="13"/>
      <c r="I25" s="13">
        <v>125297</v>
      </c>
      <c r="J25" s="27"/>
      <c r="K25" s="3"/>
      <c r="L25" s="13">
        <v>123829</v>
      </c>
      <c r="M25" s="3"/>
      <c r="N25" s="3"/>
      <c r="O25" s="3"/>
      <c r="P25" s="3"/>
      <c r="Q25" s="3"/>
      <c r="R25" s="30"/>
      <c r="S25" s="30"/>
    </row>
    <row r="26" spans="1:19" s="4" customFormat="1" ht="19.2" customHeight="1" outlineLevel="2" x14ac:dyDescent="0.25">
      <c r="A26" s="20" t="s">
        <v>43</v>
      </c>
      <c r="B26" s="19" t="e">
        <f>C26/C7</f>
        <v>#DIV/0!</v>
      </c>
      <c r="C26" s="13">
        <v>1000000</v>
      </c>
      <c r="D26" s="32">
        <f>SUM(D27:D37)</f>
        <v>473598.07</v>
      </c>
      <c r="F26" s="13">
        <f>SUM(F27:F30)</f>
        <v>48381</v>
      </c>
      <c r="G26" s="13">
        <f>SUM(G27:G39)</f>
        <v>54698</v>
      </c>
      <c r="H26" s="13">
        <f>SUM(H27:H30)</f>
        <v>15900</v>
      </c>
      <c r="I26" s="13">
        <f>SUM(I27:I37)</f>
        <v>49761.8</v>
      </c>
      <c r="J26" s="22">
        <f>SUM(J27:J37)</f>
        <v>362947.64</v>
      </c>
      <c r="K26" s="22">
        <f>SUM(K27:K37)</f>
        <v>79022.259999999995</v>
      </c>
      <c r="L26" s="13">
        <f>SUM(L27:L38)</f>
        <v>94191.34</v>
      </c>
      <c r="M26" s="13">
        <f>SUM(M27:M37)</f>
        <v>112447.6</v>
      </c>
      <c r="N26" s="13">
        <f>SUM(N27:N38)</f>
        <v>82670.429999999993</v>
      </c>
      <c r="O26" s="3"/>
      <c r="P26" s="3"/>
      <c r="Q26" s="3"/>
      <c r="R26" s="30"/>
      <c r="S26" s="30"/>
    </row>
    <row r="27" spans="1:19" s="4" customFormat="1" ht="19.2" customHeight="1" outlineLevel="2" x14ac:dyDescent="0.25">
      <c r="A27" s="31" t="s">
        <v>44</v>
      </c>
      <c r="B27" s="19"/>
      <c r="C27" s="13"/>
      <c r="D27" s="33">
        <f t="shared" ref="D27:D46" si="6">F27+G27+H27+I27+J27+K27+L27+M27+N27+O27+P27+Q27</f>
        <v>57767</v>
      </c>
      <c r="F27" s="3">
        <v>12339</v>
      </c>
      <c r="G27" s="3">
        <v>6498</v>
      </c>
      <c r="H27" s="3"/>
      <c r="I27" s="3"/>
      <c r="J27" s="27">
        <v>5866</v>
      </c>
      <c r="K27" s="3">
        <v>7064</v>
      </c>
      <c r="L27" s="3">
        <v>20000</v>
      </c>
      <c r="M27" s="3">
        <v>6000</v>
      </c>
      <c r="N27" s="3"/>
      <c r="O27" s="3"/>
      <c r="P27" s="3"/>
      <c r="Q27" s="3"/>
      <c r="R27" s="30"/>
      <c r="S27" s="30"/>
    </row>
    <row r="28" spans="1:19" s="4" customFormat="1" ht="19.2" customHeight="1" outlineLevel="2" x14ac:dyDescent="0.25">
      <c r="A28" s="31" t="s">
        <v>45</v>
      </c>
      <c r="B28" s="19"/>
      <c r="C28" s="13"/>
      <c r="D28" s="33">
        <f t="shared" si="6"/>
        <v>115150</v>
      </c>
      <c r="F28" s="3">
        <v>26500</v>
      </c>
      <c r="G28" s="3">
        <v>33100</v>
      </c>
      <c r="H28" s="3">
        <v>7450</v>
      </c>
      <c r="I28" s="3"/>
      <c r="J28" s="27"/>
      <c r="K28" s="3">
        <v>3500</v>
      </c>
      <c r="L28" s="3">
        <v>22500</v>
      </c>
      <c r="M28" s="3">
        <v>5000</v>
      </c>
      <c r="N28" s="3">
        <v>17100</v>
      </c>
      <c r="O28" s="3"/>
      <c r="P28" s="3"/>
      <c r="Q28" s="3"/>
      <c r="R28" s="30"/>
      <c r="S28" s="30"/>
    </row>
    <row r="29" spans="1:19" s="4" customFormat="1" ht="19.2" customHeight="1" outlineLevel="2" x14ac:dyDescent="0.25">
      <c r="A29" s="31" t="s">
        <v>51</v>
      </c>
      <c r="B29" s="19"/>
      <c r="C29" s="13"/>
      <c r="D29" s="33"/>
      <c r="F29" s="3"/>
      <c r="G29" s="3"/>
      <c r="H29" s="3"/>
      <c r="I29" s="3"/>
      <c r="J29" s="27">
        <v>10518</v>
      </c>
      <c r="K29" s="3"/>
      <c r="L29" s="3"/>
      <c r="M29" s="3"/>
      <c r="N29" s="3"/>
      <c r="O29" s="3"/>
      <c r="P29" s="3"/>
      <c r="Q29" s="3"/>
      <c r="R29" s="30"/>
      <c r="S29" s="30"/>
    </row>
    <row r="30" spans="1:19" s="4" customFormat="1" ht="66.599999999999994" customHeight="1" outlineLevel="2" x14ac:dyDescent="0.25">
      <c r="A30" s="42" t="s">
        <v>54</v>
      </c>
      <c r="B30" s="19"/>
      <c r="C30" s="13"/>
      <c r="D30" s="33">
        <f t="shared" si="6"/>
        <v>241773.07</v>
      </c>
      <c r="F30" s="3">
        <v>9542</v>
      </c>
      <c r="G30" s="3">
        <v>2100</v>
      </c>
      <c r="H30" s="3">
        <v>8450</v>
      </c>
      <c r="I30" s="3">
        <v>23633.8</v>
      </c>
      <c r="J30" s="27">
        <v>14313.64</v>
      </c>
      <c r="K30" s="3">
        <v>30366.26</v>
      </c>
      <c r="L30" s="3">
        <v>33216.339999999997</v>
      </c>
      <c r="M30" s="3">
        <v>79447.600000000006</v>
      </c>
      <c r="N30" s="3">
        <v>40703.43</v>
      </c>
      <c r="O30" s="3"/>
      <c r="P30" s="3"/>
      <c r="Q30" s="3"/>
      <c r="R30" s="30"/>
      <c r="S30" s="30"/>
    </row>
    <row r="31" spans="1:19" s="4" customFormat="1" ht="15.6" outlineLevel="2" x14ac:dyDescent="0.25">
      <c r="A31" s="42" t="s">
        <v>52</v>
      </c>
      <c r="B31" s="19"/>
      <c r="C31" s="13"/>
      <c r="D31" s="33"/>
      <c r="F31" s="3"/>
      <c r="G31" s="3"/>
      <c r="H31" s="3"/>
      <c r="I31" s="3"/>
      <c r="J31" s="27"/>
      <c r="K31" s="3">
        <v>18292</v>
      </c>
      <c r="L31" s="3"/>
      <c r="M31" s="3"/>
      <c r="N31" s="3"/>
      <c r="O31" s="3"/>
      <c r="P31" s="3"/>
      <c r="Q31" s="3"/>
      <c r="R31" s="30"/>
      <c r="S31" s="30"/>
    </row>
    <row r="32" spans="1:19" s="4" customFormat="1" ht="15.6" outlineLevel="2" x14ac:dyDescent="0.25">
      <c r="A32" s="42" t="s">
        <v>56</v>
      </c>
      <c r="B32" s="19"/>
      <c r="C32" s="13"/>
      <c r="D32" s="33"/>
      <c r="F32" s="3"/>
      <c r="G32" s="3"/>
      <c r="H32" s="3"/>
      <c r="I32" s="3"/>
      <c r="J32" s="27"/>
      <c r="K32" s="3"/>
      <c r="L32" s="3"/>
      <c r="M32" s="3">
        <v>22000</v>
      </c>
      <c r="N32" s="3">
        <v>22000</v>
      </c>
      <c r="O32" s="3"/>
      <c r="P32" s="3"/>
      <c r="Q32" s="3"/>
      <c r="R32" s="30"/>
      <c r="S32" s="30"/>
    </row>
    <row r="33" spans="1:19" s="4" customFormat="1" ht="19.2" customHeight="1" outlineLevel="2" x14ac:dyDescent="0.25">
      <c r="A33" s="31" t="s">
        <v>47</v>
      </c>
      <c r="B33" s="19"/>
      <c r="C33" s="13"/>
      <c r="D33" s="33">
        <f t="shared" si="6"/>
        <v>31000</v>
      </c>
      <c r="F33" s="3"/>
      <c r="G33" s="3"/>
      <c r="H33" s="3"/>
      <c r="I33" s="3">
        <v>4000</v>
      </c>
      <c r="J33" s="27">
        <v>27000</v>
      </c>
      <c r="K33" s="3"/>
      <c r="L33" s="3"/>
      <c r="M33" s="3"/>
      <c r="N33" s="3"/>
      <c r="O33" s="3"/>
      <c r="P33" s="3"/>
      <c r="Q33" s="3"/>
      <c r="R33" s="30"/>
      <c r="S33" s="30"/>
    </row>
    <row r="34" spans="1:19" s="4" customFormat="1" ht="25.95" customHeight="1" outlineLevel="2" x14ac:dyDescent="0.25">
      <c r="A34" s="42" t="s">
        <v>50</v>
      </c>
      <c r="B34" s="19"/>
      <c r="C34" s="13"/>
      <c r="D34" s="33"/>
      <c r="F34" s="3"/>
      <c r="G34" s="3"/>
      <c r="H34" s="3"/>
      <c r="I34" s="3"/>
      <c r="J34" s="27">
        <v>299470</v>
      </c>
      <c r="K34" s="3"/>
      <c r="L34" s="3"/>
      <c r="M34" s="3"/>
      <c r="N34" s="3"/>
      <c r="O34" s="3"/>
      <c r="P34" s="3"/>
      <c r="Q34" s="3"/>
      <c r="R34" s="30"/>
      <c r="S34" s="30"/>
    </row>
    <row r="35" spans="1:19" s="4" customFormat="1" ht="19.2" customHeight="1" outlineLevel="2" x14ac:dyDescent="0.25">
      <c r="A35" s="31" t="s">
        <v>53</v>
      </c>
      <c r="B35" s="19"/>
      <c r="C35" s="13"/>
      <c r="D35" s="33"/>
      <c r="F35" s="3"/>
      <c r="G35" s="3"/>
      <c r="H35" s="3"/>
      <c r="I35" s="3"/>
      <c r="J35" s="27"/>
      <c r="K35" s="3">
        <v>19800</v>
      </c>
      <c r="L35" s="3">
        <v>17600</v>
      </c>
      <c r="M35" s="3"/>
      <c r="N35" s="3"/>
      <c r="O35" s="3"/>
      <c r="P35" s="3"/>
      <c r="Q35" s="3"/>
      <c r="R35" s="30"/>
      <c r="S35" s="30"/>
    </row>
    <row r="36" spans="1:19" s="4" customFormat="1" ht="19.2" customHeight="1" outlineLevel="2" x14ac:dyDescent="0.25">
      <c r="A36" s="31" t="s">
        <v>66</v>
      </c>
      <c r="B36" s="19"/>
      <c r="C36" s="13"/>
      <c r="D36" s="33"/>
      <c r="F36" s="3"/>
      <c r="G36" s="3"/>
      <c r="H36" s="3"/>
      <c r="I36" s="3"/>
      <c r="J36" s="27"/>
      <c r="K36" s="3"/>
      <c r="L36" s="3"/>
      <c r="M36" s="3"/>
      <c r="N36" s="3">
        <v>2867</v>
      </c>
      <c r="O36" s="3"/>
      <c r="P36" s="3"/>
      <c r="Q36" s="3"/>
      <c r="R36" s="30"/>
      <c r="S36" s="30"/>
    </row>
    <row r="37" spans="1:19" s="4" customFormat="1" ht="19.2" customHeight="1" outlineLevel="2" x14ac:dyDescent="0.25">
      <c r="A37" s="31" t="s">
        <v>48</v>
      </c>
      <c r="B37" s="19"/>
      <c r="C37" s="13"/>
      <c r="D37" s="33">
        <f t="shared" si="6"/>
        <v>27908</v>
      </c>
      <c r="F37" s="3"/>
      <c r="G37" s="3"/>
      <c r="H37" s="3"/>
      <c r="I37" s="3">
        <v>22128</v>
      </c>
      <c r="J37" s="27">
        <v>5780</v>
      </c>
      <c r="K37" s="3"/>
      <c r="L37" s="3"/>
      <c r="M37" s="3"/>
      <c r="N37" s="3"/>
      <c r="O37" s="3"/>
      <c r="P37" s="3"/>
      <c r="Q37" s="3"/>
      <c r="R37" s="30"/>
      <c r="S37" s="30"/>
    </row>
    <row r="38" spans="1:19" s="4" customFormat="1" ht="19.2" customHeight="1" outlineLevel="2" x14ac:dyDescent="0.25">
      <c r="A38" s="31" t="s">
        <v>55</v>
      </c>
      <c r="B38" s="19"/>
      <c r="C38" s="13"/>
      <c r="D38" s="33"/>
      <c r="F38" s="3"/>
      <c r="G38" s="3"/>
      <c r="H38" s="3"/>
      <c r="I38" s="3"/>
      <c r="J38" s="27"/>
      <c r="K38" s="3"/>
      <c r="L38" s="3">
        <v>875</v>
      </c>
      <c r="M38" s="3"/>
      <c r="N38" s="3"/>
      <c r="O38" s="3"/>
      <c r="P38" s="3"/>
      <c r="Q38" s="3"/>
      <c r="R38" s="30"/>
      <c r="S38" s="30"/>
    </row>
    <row r="39" spans="1:19" s="4" customFormat="1" ht="19.2" customHeight="1" outlineLevel="2" x14ac:dyDescent="0.25">
      <c r="A39" s="21" t="s">
        <v>49</v>
      </c>
      <c r="B39" s="19" t="e">
        <f>C39/C7</f>
        <v>#DIV/0!</v>
      </c>
      <c r="C39" s="13">
        <v>36000</v>
      </c>
      <c r="D39" s="32">
        <f t="shared" si="6"/>
        <v>70780</v>
      </c>
      <c r="F39" s="13">
        <v>6360</v>
      </c>
      <c r="G39" s="13">
        <v>13000</v>
      </c>
      <c r="H39" s="13">
        <v>11360</v>
      </c>
      <c r="I39" s="13">
        <v>11600</v>
      </c>
      <c r="J39" s="22">
        <v>7100</v>
      </c>
      <c r="K39" s="13">
        <v>5000</v>
      </c>
      <c r="L39" s="13">
        <v>11360</v>
      </c>
      <c r="M39" s="13">
        <v>5000</v>
      </c>
      <c r="N39" s="13"/>
      <c r="O39" s="13"/>
      <c r="P39" s="3"/>
      <c r="Q39" s="3"/>
      <c r="R39" s="30"/>
      <c r="S39" s="30"/>
    </row>
    <row r="40" spans="1:19" s="4" customFormat="1" ht="19.2" customHeight="1" outlineLevel="1" x14ac:dyDescent="0.25">
      <c r="A40" s="7" t="s">
        <v>18</v>
      </c>
      <c r="B40" s="9" t="e">
        <f>C40/C7</f>
        <v>#DIV/0!</v>
      </c>
      <c r="C40" s="13">
        <f>SUM(C41:C44)</f>
        <v>2171869.58</v>
      </c>
      <c r="D40" s="32">
        <f t="shared" si="6"/>
        <v>1686990</v>
      </c>
      <c r="F40" s="13">
        <f t="shared" ref="F40:M40" si="7">SUM(F41:F44)</f>
        <v>239074</v>
      </c>
      <c r="G40" s="13">
        <f t="shared" si="7"/>
        <v>239074</v>
      </c>
      <c r="H40" s="13">
        <f t="shared" si="7"/>
        <v>239074</v>
      </c>
      <c r="I40" s="13">
        <f t="shared" si="7"/>
        <v>161628</v>
      </c>
      <c r="J40" s="22">
        <f t="shared" si="7"/>
        <v>161628</v>
      </c>
      <c r="K40" s="22">
        <f t="shared" si="7"/>
        <v>161628</v>
      </c>
      <c r="L40" s="22">
        <f t="shared" si="7"/>
        <v>161628</v>
      </c>
      <c r="M40" s="22">
        <f t="shared" si="7"/>
        <v>161628</v>
      </c>
      <c r="N40" s="13">
        <f>SUM(N41:N44)</f>
        <v>161628</v>
      </c>
      <c r="O40" s="3"/>
      <c r="P40" s="3"/>
      <c r="Q40" s="3"/>
      <c r="R40" s="30"/>
      <c r="S40" s="30"/>
    </row>
    <row r="41" spans="1:19" s="4" customFormat="1" ht="19.2" customHeight="1" outlineLevel="1" x14ac:dyDescent="0.25">
      <c r="A41" s="17" t="s">
        <v>21</v>
      </c>
      <c r="B41" s="11"/>
      <c r="C41" s="3">
        <v>232340.58</v>
      </c>
      <c r="D41" s="29">
        <f t="shared" si="6"/>
        <v>232338</v>
      </c>
      <c r="F41" s="3">
        <v>77446</v>
      </c>
      <c r="G41" s="3">
        <v>77446</v>
      </c>
      <c r="H41" s="3">
        <v>77446</v>
      </c>
      <c r="I41" s="3"/>
      <c r="J41" s="27"/>
      <c r="K41" s="3"/>
      <c r="L41" s="3"/>
      <c r="M41" s="3"/>
      <c r="N41" s="3"/>
      <c r="O41" s="3"/>
      <c r="P41" s="3"/>
      <c r="Q41" s="3"/>
      <c r="R41" s="30"/>
      <c r="S41" s="30"/>
    </row>
    <row r="42" spans="1:19" s="4" customFormat="1" ht="19.2" customHeight="1" outlineLevel="2" x14ac:dyDescent="0.25">
      <c r="A42" s="8" t="s">
        <v>19</v>
      </c>
      <c r="B42" s="10"/>
      <c r="C42" s="3">
        <v>682427</v>
      </c>
      <c r="D42" s="29">
        <f t="shared" si="6"/>
        <v>511821</v>
      </c>
      <c r="F42" s="3">
        <v>56869</v>
      </c>
      <c r="G42" s="3">
        <v>56869</v>
      </c>
      <c r="H42" s="3">
        <v>56869</v>
      </c>
      <c r="I42" s="3">
        <v>56869</v>
      </c>
      <c r="J42" s="3">
        <v>56869</v>
      </c>
      <c r="K42" s="3">
        <v>56869</v>
      </c>
      <c r="L42" s="3">
        <v>56869</v>
      </c>
      <c r="M42" s="3">
        <v>56869</v>
      </c>
      <c r="N42" s="3">
        <v>56869</v>
      </c>
      <c r="O42" s="3"/>
      <c r="P42" s="3"/>
      <c r="Q42" s="3"/>
      <c r="R42" s="30"/>
      <c r="S42" s="30"/>
    </row>
    <row r="43" spans="1:19" s="4" customFormat="1" ht="19.2" customHeight="1" outlineLevel="2" x14ac:dyDescent="0.25">
      <c r="A43" s="8" t="s">
        <v>20</v>
      </c>
      <c r="B43" s="10"/>
      <c r="C43" s="3">
        <v>718344</v>
      </c>
      <c r="D43" s="29">
        <f t="shared" si="6"/>
        <v>538758</v>
      </c>
      <c r="F43" s="3">
        <v>59862</v>
      </c>
      <c r="G43" s="3">
        <v>59862</v>
      </c>
      <c r="H43" s="3">
        <v>59862</v>
      </c>
      <c r="I43" s="3">
        <v>59862</v>
      </c>
      <c r="J43" s="3">
        <v>59862</v>
      </c>
      <c r="K43" s="3">
        <v>59862</v>
      </c>
      <c r="L43" s="3">
        <v>59862</v>
      </c>
      <c r="M43" s="3">
        <v>59862</v>
      </c>
      <c r="N43" s="3">
        <v>59862</v>
      </c>
      <c r="O43" s="3"/>
      <c r="P43" s="3"/>
      <c r="Q43" s="3"/>
      <c r="R43" s="30"/>
      <c r="S43" s="30"/>
    </row>
    <row r="44" spans="1:19" s="4" customFormat="1" ht="19.2" customHeight="1" outlineLevel="2" x14ac:dyDescent="0.25">
      <c r="A44" s="8" t="s">
        <v>22</v>
      </c>
      <c r="B44" s="10"/>
      <c r="C44" s="3">
        <v>538758</v>
      </c>
      <c r="D44" s="29">
        <f t="shared" si="6"/>
        <v>404073</v>
      </c>
      <c r="F44" s="3">
        <v>44897</v>
      </c>
      <c r="G44" s="3">
        <v>44897</v>
      </c>
      <c r="H44" s="3">
        <v>44897</v>
      </c>
      <c r="I44" s="3">
        <v>44897</v>
      </c>
      <c r="J44" s="3">
        <v>44897</v>
      </c>
      <c r="K44" s="3">
        <v>44897</v>
      </c>
      <c r="L44" s="3">
        <v>44897</v>
      </c>
      <c r="M44" s="3">
        <v>44897</v>
      </c>
      <c r="N44" s="3">
        <v>44897</v>
      </c>
      <c r="O44" s="3"/>
      <c r="P44" s="3"/>
      <c r="Q44" s="3"/>
      <c r="R44" s="30"/>
      <c r="S44" s="30"/>
    </row>
    <row r="45" spans="1:19" s="4" customFormat="1" ht="19.2" customHeight="1" outlineLevel="2" x14ac:dyDescent="0.25">
      <c r="A45" s="24" t="s">
        <v>17</v>
      </c>
      <c r="B45" s="26" t="e">
        <f>C45/C7</f>
        <v>#DIV/0!</v>
      </c>
      <c r="C45" s="25">
        <f>SUM(C46:C48)</f>
        <v>2544136.56</v>
      </c>
      <c r="D45" s="36">
        <f t="shared" si="6"/>
        <v>1637446</v>
      </c>
      <c r="F45" s="13">
        <f t="shared" ref="F45:M45" si="8">SUM(F46:F48)</f>
        <v>128759</v>
      </c>
      <c r="G45" s="13">
        <f t="shared" si="8"/>
        <v>128759</v>
      </c>
      <c r="H45" s="13">
        <f t="shared" si="8"/>
        <v>128759</v>
      </c>
      <c r="I45" s="13">
        <f t="shared" si="8"/>
        <v>128759</v>
      </c>
      <c r="J45" s="22">
        <f t="shared" si="8"/>
        <v>224482</v>
      </c>
      <c r="K45" s="22">
        <f t="shared" si="8"/>
        <v>224482</v>
      </c>
      <c r="L45" s="22">
        <f t="shared" si="8"/>
        <v>224482</v>
      </c>
      <c r="M45" s="22">
        <f t="shared" si="8"/>
        <v>224482</v>
      </c>
      <c r="N45" s="13">
        <f>SUM(N46:N48)</f>
        <v>224482</v>
      </c>
      <c r="O45" s="3"/>
      <c r="P45" s="3"/>
      <c r="Q45" s="3"/>
      <c r="R45" s="30"/>
      <c r="S45" s="30"/>
    </row>
    <row r="46" spans="1:19" s="4" customFormat="1" ht="19.2" customHeight="1" outlineLevel="2" x14ac:dyDescent="0.25">
      <c r="A46" s="16" t="s">
        <v>25</v>
      </c>
      <c r="B46" s="14"/>
      <c r="C46" s="15">
        <v>598620</v>
      </c>
      <c r="D46" s="37">
        <f t="shared" si="6"/>
        <v>515036</v>
      </c>
      <c r="F46" s="3">
        <v>128759</v>
      </c>
      <c r="G46" s="3">
        <v>128759</v>
      </c>
      <c r="H46" s="3">
        <v>128759</v>
      </c>
      <c r="I46" s="3">
        <v>128759</v>
      </c>
      <c r="J46" s="27"/>
      <c r="K46" s="3"/>
      <c r="L46" s="3"/>
      <c r="M46" s="3"/>
      <c r="N46" s="3"/>
      <c r="O46" s="3"/>
      <c r="P46" s="3"/>
      <c r="Q46" s="3"/>
      <c r="R46" s="30"/>
      <c r="S46" s="30"/>
    </row>
    <row r="47" spans="1:19" s="4" customFormat="1" ht="19.2" customHeight="1" outlineLevel="2" x14ac:dyDescent="0.25">
      <c r="A47" s="16" t="s">
        <v>23</v>
      </c>
      <c r="B47" s="14"/>
      <c r="C47" s="15">
        <v>1496551</v>
      </c>
      <c r="D47" s="37">
        <f t="shared" ref="D47:D48" si="9">F47+G47+H47+I47+J47+K47+L47+M47+N47+O47+P47+Q47</f>
        <v>1122410</v>
      </c>
      <c r="F47" s="3"/>
      <c r="G47" s="3"/>
      <c r="H47" s="3"/>
      <c r="I47" s="3"/>
      <c r="J47" s="3">
        <v>224482</v>
      </c>
      <c r="K47" s="3">
        <v>224482</v>
      </c>
      <c r="L47" s="3">
        <v>224482</v>
      </c>
      <c r="M47" s="3">
        <v>224482</v>
      </c>
      <c r="N47" s="3">
        <v>224482</v>
      </c>
      <c r="O47" s="3"/>
      <c r="P47" s="3"/>
      <c r="Q47" s="3"/>
      <c r="R47" s="30"/>
      <c r="S47" s="30"/>
    </row>
    <row r="48" spans="1:19" s="4" customFormat="1" ht="19.2" customHeight="1" outlineLevel="2" x14ac:dyDescent="0.25">
      <c r="A48" s="16" t="s">
        <v>24</v>
      </c>
      <c r="B48" s="14"/>
      <c r="C48" s="15">
        <v>448965.56</v>
      </c>
      <c r="D48" s="37">
        <f t="shared" si="9"/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0"/>
      <c r="S48" s="30"/>
    </row>
    <row r="49" spans="1:19" s="4" customFormat="1" ht="19.2" customHeight="1" outlineLevel="2" x14ac:dyDescent="0.25">
      <c r="A49" s="23" t="s">
        <v>9</v>
      </c>
      <c r="B49" s="9" t="e">
        <f>C49/C7</f>
        <v>#DIV/0!</v>
      </c>
      <c r="C49" s="13">
        <v>2693794</v>
      </c>
      <c r="D49" s="32">
        <f>F49+G49+H49+I49+J49+K49+L49+M49+N49+O49+P49+Q49</f>
        <v>1725003</v>
      </c>
      <c r="F49" s="13">
        <v>191667</v>
      </c>
      <c r="G49" s="13">
        <v>191667</v>
      </c>
      <c r="H49" s="13">
        <v>191667</v>
      </c>
      <c r="I49" s="13">
        <v>191667</v>
      </c>
      <c r="J49" s="13">
        <v>191667</v>
      </c>
      <c r="K49" s="13">
        <v>191667</v>
      </c>
      <c r="L49" s="13">
        <v>191667</v>
      </c>
      <c r="M49" s="13">
        <v>191667</v>
      </c>
      <c r="N49" s="13">
        <v>191667</v>
      </c>
      <c r="O49" s="3"/>
      <c r="P49" s="3"/>
      <c r="Q49" s="3"/>
      <c r="R49" s="30"/>
      <c r="S49" s="30"/>
    </row>
    <row r="50" spans="1:19" s="4" customFormat="1" ht="22.2" customHeight="1" x14ac:dyDescent="0.25">
      <c r="A50" s="40" t="s">
        <v>5</v>
      </c>
      <c r="B50" s="39"/>
      <c r="C50" s="41">
        <f>C7-C13</f>
        <v>-18216458</v>
      </c>
      <c r="D50" s="41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0"/>
      <c r="S50" s="30"/>
    </row>
    <row r="52" spans="1:19" x14ac:dyDescent="0.25">
      <c r="C52" s="2"/>
      <c r="D52" s="2"/>
    </row>
    <row r="53" spans="1:19" x14ac:dyDescent="0.25">
      <c r="D53" s="38"/>
    </row>
    <row r="54" spans="1:19" x14ac:dyDescent="0.25">
      <c r="D54" s="38"/>
    </row>
  </sheetData>
  <mergeCells count="8">
    <mergeCell ref="A1:Q1"/>
    <mergeCell ref="A2:Q2"/>
    <mergeCell ref="L5:N5"/>
    <mergeCell ref="O5:Q5"/>
    <mergeCell ref="B5:C5"/>
    <mergeCell ref="D5:D6"/>
    <mergeCell ref="F5:H5"/>
    <mergeCell ref="I5:K5"/>
  </mergeCells>
  <pageMargins left="0.7" right="0.7" top="0.75" bottom="0.75" header="0.3" footer="0.3"/>
  <pageSetup paperSize="9" orientation="portrait" r:id="rId1"/>
  <ignoredErrors>
    <ignoredError sqref="B4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Admin</cp:lastModifiedBy>
  <cp:lastPrinted>2025-05-30T07:01:19Z</cp:lastPrinted>
  <dcterms:created xsi:type="dcterms:W3CDTF">2022-12-20T06:20:16Z</dcterms:created>
  <dcterms:modified xsi:type="dcterms:W3CDTF">2025-10-15T13:38:20Z</dcterms:modified>
</cp:coreProperties>
</file>