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9038959-4888-46E5-AD19-C74C74950EE8}" xr6:coauthVersionLast="45" xr6:coauthVersionMax="45" xr10:uidLastSave="{00000000-0000-0000-0000-000000000000}"/>
  <bookViews>
    <workbookView xWindow="-108" yWindow="-108" windowWidth="23256" windowHeight="12576" tabRatio="405" xr2:uid="{00000000-000D-0000-FFFF-FFFF00000000}"/>
  </bookViews>
  <sheets>
    <sheet name="Бюджет 2025 форма ИГ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D5" i="4" l="1"/>
  <c r="D13" i="4" l="1"/>
  <c r="D11" i="4"/>
  <c r="O3" i="4" l="1"/>
  <c r="N3" i="4"/>
  <c r="N34" i="4" l="1"/>
  <c r="P28" i="4" l="1"/>
  <c r="P22" i="4"/>
  <c r="P12" i="4"/>
  <c r="P10" i="4" s="1"/>
  <c r="P34" i="4"/>
  <c r="O34" i="4"/>
  <c r="N22" i="4"/>
  <c r="N12" i="4"/>
  <c r="M12" i="4" l="1"/>
  <c r="M28" i="4"/>
  <c r="M22" i="4"/>
  <c r="M34" i="4"/>
  <c r="M10" i="4" l="1"/>
  <c r="L34" i="4"/>
  <c r="K12" i="4" l="1"/>
  <c r="K34" i="4"/>
  <c r="J22" i="4" l="1"/>
  <c r="I34" i="4" l="1"/>
  <c r="H34" i="4" l="1"/>
  <c r="D34" i="4" s="1"/>
  <c r="G22" i="4"/>
  <c r="G12" i="4"/>
  <c r="C22" i="4"/>
  <c r="C28" i="4" l="1"/>
  <c r="C12" i="4"/>
  <c r="C10" i="4" s="1"/>
  <c r="D15" i="4" l="1"/>
  <c r="D16" i="4"/>
  <c r="D17" i="4"/>
  <c r="D18" i="4" l="1"/>
  <c r="O28" i="4" l="1"/>
  <c r="O22" i="4"/>
  <c r="O12" i="4"/>
  <c r="O10" i="4" l="1"/>
  <c r="O35" i="4" s="1"/>
  <c r="D33" i="4"/>
  <c r="D32" i="4"/>
  <c r="D31" i="4"/>
  <c r="D30" i="4"/>
  <c r="D29" i="4"/>
  <c r="D25" i="4"/>
  <c r="D24" i="4"/>
  <c r="D23" i="4"/>
  <c r="D14" i="4"/>
  <c r="D19" i="4"/>
  <c r="D20" i="4"/>
  <c r="D21" i="4"/>
  <c r="R12" i="4"/>
  <c r="Q12" i="4" l="1"/>
  <c r="Q28" i="4"/>
  <c r="R28" i="4"/>
  <c r="Q22" i="4"/>
  <c r="R22" i="4"/>
  <c r="R10" i="4" s="1"/>
  <c r="Q10" i="4" l="1"/>
  <c r="N28" i="4"/>
  <c r="N10" i="4" s="1"/>
  <c r="N35" i="4" s="1"/>
  <c r="L28" i="4" l="1"/>
  <c r="K28" i="4"/>
  <c r="J28" i="4"/>
  <c r="I28" i="4"/>
  <c r="H28" i="4"/>
  <c r="G28" i="4"/>
  <c r="G10" i="4" s="1"/>
  <c r="D28" i="4" l="1"/>
  <c r="L22" i="4"/>
  <c r="K22" i="4"/>
  <c r="I22" i="4"/>
  <c r="H22" i="4"/>
  <c r="D22" i="4" l="1"/>
  <c r="L12" i="4"/>
  <c r="L10" i="4" s="1"/>
  <c r="K10" i="4"/>
  <c r="J12" i="4"/>
  <c r="J10" i="4" s="1"/>
  <c r="I12" i="4"/>
  <c r="I10" i="4" s="1"/>
  <c r="H12" i="4"/>
  <c r="H10" i="4" l="1"/>
  <c r="D10" i="4" s="1"/>
  <c r="D35" i="4" s="1"/>
  <c r="D12" i="4"/>
  <c r="C3" i="4"/>
  <c r="G3" i="4"/>
  <c r="G35" i="4" s="1"/>
  <c r="H4" i="4" l="1"/>
  <c r="H3" i="4" s="1"/>
  <c r="H35" i="4" s="1"/>
  <c r="B34" i="4"/>
  <c r="B22" i="4"/>
  <c r="C35" i="4"/>
  <c r="B28" i="4"/>
  <c r="B11" i="4"/>
  <c r="B12" i="4"/>
  <c r="I4" i="4" l="1"/>
  <c r="I35" i="4" s="1"/>
  <c r="J4" i="4" s="1"/>
  <c r="J3" i="4" s="1"/>
  <c r="J35" i="4" s="1"/>
  <c r="K4" i="4" s="1"/>
  <c r="K3" i="4" s="1"/>
  <c r="P4" i="4"/>
  <c r="P3" i="4" s="1"/>
  <c r="I3" i="4" l="1"/>
  <c r="K35" i="4" s="1"/>
  <c r="P35" i="4"/>
  <c r="Q4" i="4" s="1"/>
  <c r="L4" i="4" l="1"/>
  <c r="L3" i="4" s="1"/>
  <c r="Q3" i="4"/>
  <c r="Q35" i="4" s="1"/>
  <c r="L35" i="4" l="1"/>
  <c r="M4" i="4" s="1"/>
  <c r="M3" i="4" s="1"/>
  <c r="M35" i="4" s="1"/>
  <c r="R3" i="4"/>
  <c r="R35" i="4" s="1"/>
</calcChain>
</file>

<file path=xl/sharedStrings.xml><?xml version="1.0" encoding="utf-8"?>
<sst xmlns="http://schemas.openxmlformats.org/spreadsheetml/2006/main" count="64" uniqueCount="55">
  <si>
    <t>Комментарии</t>
  </si>
  <si>
    <t>Сумма</t>
  </si>
  <si>
    <t>Итого расходы на обслуживание</t>
  </si>
  <si>
    <t>Остаток ДС на начало периода</t>
  </si>
  <si>
    <t>Управляющий УК</t>
  </si>
  <si>
    <t>Бухгалтер УК</t>
  </si>
  <si>
    <t>Комендант УК</t>
  </si>
  <si>
    <t>Рабочий 1</t>
  </si>
  <si>
    <t>Рабочий 2</t>
  </si>
  <si>
    <t>Налоги на ФОТ (ЕСН 30,2%)</t>
  </si>
  <si>
    <t>Расходы на электроэнергию</t>
  </si>
  <si>
    <t>Расходы на вывоз мусора</t>
  </si>
  <si>
    <t>Расходы на чистку снега</t>
  </si>
  <si>
    <t>Итого приход - расход</t>
  </si>
  <si>
    <t>ЧВ за отчетный период</t>
  </si>
  <si>
    <t>Налоги на ФОТ (НДФЛ 13%)</t>
  </si>
  <si>
    <t>Административные расходы УК</t>
  </si>
  <si>
    <t>Нормативные расходы</t>
  </si>
  <si>
    <t>-</t>
  </si>
  <si>
    <t>Доля от ЧВ</t>
  </si>
  <si>
    <t>Расходы на обслуживание территории (рабочие)</t>
  </si>
  <si>
    <t>Налоги на ФОТ (ЕСН 15%)</t>
  </si>
  <si>
    <t>январь</t>
  </si>
  <si>
    <t>февраль</t>
  </si>
  <si>
    <t>март</t>
  </si>
  <si>
    <t>апрель</t>
  </si>
  <si>
    <t>май</t>
  </si>
  <si>
    <t>июнь</t>
  </si>
  <si>
    <t>Пришло/Потрачено фактически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</si>
  <si>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</si>
  <si>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</si>
  <si>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</si>
  <si>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</si>
  <si>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</si>
  <si>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</si>
  <si>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долга по членским взносам ( информационно)</t>
  </si>
  <si>
    <t xml:space="preserve"> </t>
  </si>
  <si>
    <t>ФАКТ
2025 1 кв</t>
  </si>
  <si>
    <t>ФАКТ
2025 2 кв</t>
  </si>
  <si>
    <t>ФАКТ
2025 3 кв</t>
  </si>
  <si>
    <t>ФАКТ
2025 4 кв</t>
  </si>
  <si>
    <t>Бюджет 2025 год</t>
  </si>
  <si>
    <t xml:space="preserve">с января по декабрь </t>
  </si>
  <si>
    <t xml:space="preserve">с мая по декабрь </t>
  </si>
  <si>
    <t>Рабочий 3 ( с мая по декабрь)</t>
  </si>
  <si>
    <t>Расходы на оборудования зоны отдыха</t>
  </si>
  <si>
    <t>Компенсация затрат на аренду акватории</t>
  </si>
  <si>
    <t>Расходы на охрану (ЧОП)</t>
  </si>
  <si>
    <t>Из расчета 128 уч*12*7000р.</t>
  </si>
  <si>
    <t xml:space="preserve"> с янв-апрель и  с октября  по декабрь 2 чел.( по 131300 на чел.), с мая по сентябрь 4 сотрудника ( по 146450 на чел.)</t>
  </si>
  <si>
    <t>Прочие расходы/непредвиденные расходы</t>
  </si>
  <si>
    <t>ЦВ на ремонт дороги  за отчетный период</t>
  </si>
  <si>
    <t>Итого Членские взносы (ЧВ) и ЦВ</t>
  </si>
  <si>
    <t xml:space="preserve">Расходы на ремонт дорожного полотна </t>
  </si>
  <si>
    <t>Оплачено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</si>
</sst>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руб.-419];[Red]\-#,##0.00\ [$руб.-419]"/>
    <numFmt numFmtId="165" formatCode="#,##0.00\ &quot;₽&quot;"/>
  </numFmts>
  <fonts count="17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1"/>
      <color indexed="8"/>
      <name val="Calibri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6" fillId="0" borderId="0"/>
  </cellStyleXfs>
  <cellXfs count="56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165" fontId="5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4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165" fontId="0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0" fontId="8" fillId="0" borderId="4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4" fillId="2" borderId="4" xfId="0" applyFont="1" applyFill="1" applyBorder="1" applyAlignment="1">
      <alignment vertical="center"/>
    </xf>
    <xf numFmtId="10" fontId="1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indent="1"/>
    </xf>
    <xf numFmtId="10" fontId="15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4" fontId="12" fillId="5" borderId="8" xfId="6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</cellXfs>
  <cellStyles count="7">
    <cellStyle name="Excel Built-in Normal" xfId="5" xr:uid="{00000000-0005-0000-0000-000000000000}"/>
    <cellStyle name="Heading" xfId="3" xr:uid="{00000000-0005-0000-0000-000001000000}"/>
    <cellStyle name="Heading1" xfId="4" xr:uid="{00000000-0005-0000-0000-000002000000}"/>
    <cellStyle name="Result" xfId="1" xr:uid="{00000000-0005-0000-0000-000003000000}"/>
    <cellStyle name="Result2" xfId="2" xr:uid="{00000000-0005-0000-0000-000004000000}"/>
    <cellStyle name="Обычный" xfId="0" builtinId="0"/>
    <cellStyle name="Обычный_Бюджет 2025 форма ИГ" xfId="6" xr:uid="{EA6A096F-117D-4429-8AAA-2EA2065281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abSelected="1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R35" sqref="R35"/>
    </sheetView>
  </sheetViews>
  <sheetFormatPr defaultColWidth="8.88671875" defaultRowHeight="13.2" outlineLevelRow="2" x14ac:dyDescent="0.25"/>
  <cols>
    <col min="1" max="1" width="53.33203125" customWidth="1"/>
    <col min="2" max="2" width="11.77734375" customWidth="1"/>
    <col min="3" max="4" width="19" customWidth="1"/>
    <col min="5" max="5" width="25.6640625" customWidth="1"/>
    <col min="6" max="6" width="1.88671875" customWidth="1"/>
    <col min="7" max="7" width="14.21875" customWidth="1"/>
    <col min="8" max="8" width="14.5546875" customWidth="1"/>
    <col min="9" max="9" width="14" customWidth="1"/>
    <col min="10" max="10" width="14.21875" customWidth="1"/>
    <col min="11" max="11" width="13.109375" customWidth="1"/>
    <col min="12" max="13" width="16" customWidth="1"/>
    <col min="14" max="14" width="17" customWidth="1"/>
    <col min="15" max="18" width="18.44140625" customWidth="1"/>
    <col min="19" max="19" width="16.21875" customWidth="1"/>
  </cols>
  <sheetData>
    <row r="1" spans="1:18" ht="46.2" customHeight="1" x14ac:dyDescent="0.25">
      <c r="A1" s="1"/>
      <c r="B1" s="50" t="s">
        <v>41</v>
      </c>
      <c r="C1" s="51"/>
      <c r="D1" s="28" t="s">
        <v>28</v>
      </c>
      <c r="E1" s="1" t="s">
        <v>0</v>
      </c>
      <c r="F1" s="4"/>
      <c r="G1" s="47" t="s">
        <v>37</v>
      </c>
      <c r="H1" s="48"/>
      <c r="I1" s="49"/>
      <c r="J1" s="47" t="s">
        <v>38</v>
      </c>
      <c r="K1" s="48"/>
      <c r="L1" s="49"/>
      <c r="M1" s="47" t="s">
        <v>39</v>
      </c>
      <c r="N1" s="48"/>
      <c r="O1" s="49"/>
      <c r="P1" s="47" t="s">
        <v>40</v>
      </c>
      <c r="Q1" s="48"/>
      <c r="R1" s="49"/>
    </row>
    <row r="2" spans="1:18" ht="18" customHeight="1" x14ac:dyDescent="0.25">
      <c r="A2" s="5"/>
      <c r="B2" s="5" t="s">
        <v>19</v>
      </c>
      <c r="C2" s="5" t="s">
        <v>1</v>
      </c>
      <c r="D2" s="5"/>
      <c r="E2" s="5"/>
      <c r="F2" s="4"/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29</v>
      </c>
      <c r="N2" s="3" t="s">
        <v>30</v>
      </c>
      <c r="O2" s="3" t="s">
        <v>31</v>
      </c>
      <c r="P2" s="3" t="s">
        <v>32</v>
      </c>
      <c r="Q2" s="3" t="s">
        <v>33</v>
      </c>
      <c r="R2" s="3" t="s">
        <v>34</v>
      </c>
    </row>
    <row r="3" spans="1:18" s="9" customFormat="1" ht="19.05" customHeight="1" x14ac:dyDescent="0.25">
      <c r="A3" s="13" t="s">
        <v>52</v>
      </c>
      <c r="B3" s="14"/>
      <c r="C3" s="14">
        <f>C4+C5</f>
        <v>10752000</v>
      </c>
      <c r="D3" s="14"/>
      <c r="E3" s="15"/>
      <c r="F3" s="8"/>
      <c r="G3" s="14">
        <f t="shared" ref="G3:J3" si="0">G4+G5</f>
        <v>1478392.04</v>
      </c>
      <c r="H3" s="14">
        <f t="shared" si="0"/>
        <v>680323.58000000007</v>
      </c>
      <c r="I3" s="14">
        <f t="shared" si="0"/>
        <v>991496.83000000007</v>
      </c>
      <c r="J3" s="14">
        <f t="shared" si="0"/>
        <v>1641394.31</v>
      </c>
      <c r="K3" s="14">
        <f>K4+K5+K6</f>
        <v>1836250.11</v>
      </c>
      <c r="L3" s="14">
        <f>L4+L5+L6</f>
        <v>2712143.3200000003</v>
      </c>
      <c r="M3" s="14">
        <f>M4+M5+M6</f>
        <v>4123808.3100000005</v>
      </c>
      <c r="N3" s="44">
        <f>SUM(N4:N6)</f>
        <v>2711873.75</v>
      </c>
      <c r="O3" s="14">
        <f>O4+O5</f>
        <v>1310677.24</v>
      </c>
      <c r="P3" s="14">
        <f>P4+P5</f>
        <v>981661.53</v>
      </c>
      <c r="Q3" s="14">
        <f>Q4+Q5</f>
        <v>636741.58000000007</v>
      </c>
      <c r="R3" s="14">
        <f>R4+R5</f>
        <v>1192677.6200000001</v>
      </c>
    </row>
    <row r="4" spans="1:18" s="9" customFormat="1" ht="19.05" customHeight="1" outlineLevel="1" x14ac:dyDescent="0.25">
      <c r="A4" s="17" t="s">
        <v>3</v>
      </c>
      <c r="B4" s="6"/>
      <c r="C4" s="18"/>
      <c r="D4" s="18"/>
      <c r="E4" s="7" t="s">
        <v>18</v>
      </c>
      <c r="F4" s="8"/>
      <c r="G4" s="18">
        <v>243392.04</v>
      </c>
      <c r="H4" s="18">
        <f t="shared" ref="H4:M4" si="1">G35</f>
        <v>436323.58000000007</v>
      </c>
      <c r="I4" s="18">
        <f t="shared" si="1"/>
        <v>100496.83000000007</v>
      </c>
      <c r="J4" s="18">
        <f t="shared" si="1"/>
        <v>353394.31000000017</v>
      </c>
      <c r="K4" s="18">
        <f t="shared" si="1"/>
        <v>957610.1100000001</v>
      </c>
      <c r="L4" s="18">
        <f t="shared" si="1"/>
        <v>705983.32000000007</v>
      </c>
      <c r="M4" s="18">
        <f t="shared" si="1"/>
        <v>1596654.3100000003</v>
      </c>
      <c r="N4" s="43">
        <v>1994033.75</v>
      </c>
      <c r="O4" s="18">
        <v>792677.24</v>
      </c>
      <c r="P4" s="18">
        <f>O35</f>
        <v>266775.53000000003</v>
      </c>
      <c r="Q4" s="18">
        <f>P35</f>
        <v>259741.58000000007</v>
      </c>
      <c r="R4" s="18">
        <f>Q35</f>
        <v>26677.620000000112</v>
      </c>
    </row>
    <row r="5" spans="1:18" s="9" customFormat="1" ht="19.05" customHeight="1" outlineLevel="1" x14ac:dyDescent="0.25">
      <c r="A5" s="17" t="s">
        <v>14</v>
      </c>
      <c r="B5" s="6"/>
      <c r="C5" s="6">
        <v>10752000</v>
      </c>
      <c r="D5" s="6">
        <f>G5+H5+I5+J5+K5+L5+M5+N5+O5+P5+Q5+R5</f>
        <v>10768000</v>
      </c>
      <c r="E5" s="7" t="s">
        <v>48</v>
      </c>
      <c r="F5" s="8"/>
      <c r="G5" s="6">
        <v>1235000</v>
      </c>
      <c r="H5" s="6">
        <v>244000</v>
      </c>
      <c r="I5" s="6">
        <v>891000</v>
      </c>
      <c r="J5" s="6">
        <v>1288000</v>
      </c>
      <c r="K5" s="6">
        <v>642000</v>
      </c>
      <c r="L5" s="6">
        <v>642000</v>
      </c>
      <c r="M5" s="6">
        <v>2360114</v>
      </c>
      <c r="N5" s="6">
        <v>690000</v>
      </c>
      <c r="O5" s="6">
        <v>518000</v>
      </c>
      <c r="P5" s="6">
        <v>714886</v>
      </c>
      <c r="Q5" s="6">
        <v>377000</v>
      </c>
      <c r="R5" s="6">
        <v>1166000</v>
      </c>
    </row>
    <row r="6" spans="1:18" s="9" customFormat="1" ht="19.05" customHeight="1" outlineLevel="1" x14ac:dyDescent="0.25">
      <c r="A6" s="17" t="s">
        <v>51</v>
      </c>
      <c r="B6" s="6"/>
      <c r="C6" s="6"/>
      <c r="D6" s="6"/>
      <c r="E6" s="7"/>
      <c r="F6" s="8"/>
      <c r="G6" s="6"/>
      <c r="H6" s="6"/>
      <c r="I6" s="6"/>
      <c r="J6" s="6"/>
      <c r="K6" s="6">
        <v>236640</v>
      </c>
      <c r="L6" s="6">
        <v>1364160</v>
      </c>
      <c r="M6" s="6">
        <v>167040</v>
      </c>
      <c r="N6" s="6">
        <v>27840</v>
      </c>
      <c r="O6" s="6"/>
      <c r="P6" s="6"/>
      <c r="Q6" s="6"/>
      <c r="R6" s="6"/>
    </row>
    <row r="7" spans="1:18" s="9" customFormat="1" ht="19.05" customHeight="1" outlineLevel="1" x14ac:dyDescent="0.25">
      <c r="A7" s="17" t="s">
        <v>35</v>
      </c>
      <c r="B7" s="6"/>
      <c r="C7" s="6"/>
      <c r="D7" s="6"/>
      <c r="E7" s="7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36</v>
      </c>
    </row>
    <row r="8" spans="1:18" s="9" customFormat="1" ht="19.05" customHeight="1" outlineLevel="1" x14ac:dyDescent="0.25">
      <c r="A8" s="45" t="s">
        <v>53</v>
      </c>
      <c r="B8" s="23"/>
      <c r="C8" s="23"/>
      <c r="D8" s="23"/>
      <c r="E8" s="36"/>
      <c r="F8" s="46"/>
      <c r="G8" s="23"/>
      <c r="H8" s="23"/>
      <c r="I8" s="23"/>
      <c r="J8" s="23"/>
      <c r="K8" s="23"/>
      <c r="L8" s="23"/>
      <c r="M8" s="23">
        <v>870106.6</v>
      </c>
      <c r="N8" s="23">
        <v>870106.6</v>
      </c>
      <c r="O8" s="23"/>
      <c r="P8" s="23"/>
      <c r="Q8" s="23"/>
      <c r="R8" s="23"/>
    </row>
    <row r="9" spans="1:18" s="9" customFormat="1" ht="19.05" customHeight="1" outlineLevel="1" x14ac:dyDescent="0.25">
      <c r="A9" s="45" t="s">
        <v>54</v>
      </c>
      <c r="B9" s="23"/>
      <c r="C9" s="23"/>
      <c r="D9" s="23"/>
      <c r="E9" s="36"/>
      <c r="F9" s="46"/>
      <c r="G9" s="23">
        <v>393900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9" customFormat="1" ht="19.05" customHeight="1" x14ac:dyDescent="0.25">
      <c r="A10" s="13" t="s">
        <v>2</v>
      </c>
      <c r="B10" s="14"/>
      <c r="C10" s="14">
        <f>C11+C12+C22+C28+C34</f>
        <v>10735175.800000001</v>
      </c>
      <c r="D10" s="14">
        <f>G10+H10+I10+J10+K10+L10+M10+N10+O10+P10+Q10+R10</f>
        <v>10218085.729999999</v>
      </c>
      <c r="E10" s="15"/>
      <c r="F10" s="8"/>
      <c r="G10" s="14">
        <f>G11+G12+G22+G28+G34</f>
        <v>648168.46</v>
      </c>
      <c r="H10" s="14">
        <f t="shared" ref="H10:R10" si="2">H11+H12+H22+H28+H34</f>
        <v>579826.75</v>
      </c>
      <c r="I10" s="14">
        <f>I11+I12+I22+I28+I34</f>
        <v>638102.5199999999</v>
      </c>
      <c r="J10" s="14">
        <f>J11+J12+J22+J28+J34</f>
        <v>683784.2</v>
      </c>
      <c r="K10" s="14">
        <f t="shared" si="2"/>
        <v>1130266.79</v>
      </c>
      <c r="L10" s="14">
        <f t="shared" si="2"/>
        <v>1115489.01</v>
      </c>
      <c r="M10" s="14">
        <f>M11+M12+M22+M28+M34</f>
        <v>1259667.96</v>
      </c>
      <c r="N10" s="14">
        <f>N11+N12+N22+N28+N34</f>
        <v>1049089.9100000001</v>
      </c>
      <c r="O10" s="14">
        <f>O11+O12+O22+O28+O34</f>
        <v>1043901.71</v>
      </c>
      <c r="P10" s="14">
        <f>P11+P12+P22+P28+P34</f>
        <v>721919.95</v>
      </c>
      <c r="Q10" s="14">
        <f>Q11+Q12+Q22+Q28+Q34</f>
        <v>610063.96</v>
      </c>
      <c r="R10" s="14">
        <f t="shared" si="2"/>
        <v>737804.51</v>
      </c>
    </row>
    <row r="11" spans="1:18" s="9" customFormat="1" ht="40.200000000000003" customHeight="1" outlineLevel="1" x14ac:dyDescent="0.25">
      <c r="A11" s="16" t="s">
        <v>47</v>
      </c>
      <c r="B11" s="19">
        <f>C11/C3</f>
        <v>0.4433779761904762</v>
      </c>
      <c r="C11" s="23">
        <v>4767200</v>
      </c>
      <c r="D11" s="23">
        <f>G11+H11+I11+J11+K11+L11+M11+N11+O11+P11+Q11+R11</f>
        <v>4639400</v>
      </c>
      <c r="E11" s="39" t="s">
        <v>49</v>
      </c>
      <c r="F11" s="8"/>
      <c r="G11" s="23">
        <v>262600</v>
      </c>
      <c r="H11" s="23">
        <v>262600</v>
      </c>
      <c r="I11" s="23">
        <v>262600</v>
      </c>
      <c r="J11" s="23">
        <v>262600</v>
      </c>
      <c r="K11" s="23">
        <v>585800</v>
      </c>
      <c r="L11" s="23">
        <v>585800</v>
      </c>
      <c r="M11" s="23">
        <v>585800</v>
      </c>
      <c r="N11" s="23">
        <v>585800</v>
      </c>
      <c r="O11" s="23">
        <v>585800</v>
      </c>
      <c r="P11" s="23">
        <v>220000</v>
      </c>
      <c r="Q11" s="23">
        <v>220000</v>
      </c>
      <c r="R11" s="23">
        <v>220000</v>
      </c>
    </row>
    <row r="12" spans="1:18" s="9" customFormat="1" ht="19.05" customHeight="1" outlineLevel="1" x14ac:dyDescent="0.25">
      <c r="A12" s="16" t="s">
        <v>20</v>
      </c>
      <c r="B12" s="19">
        <f>C12/C3</f>
        <v>0.24557825241815479</v>
      </c>
      <c r="C12" s="30">
        <f>SUM(C13:C21)</f>
        <v>2640457.37</v>
      </c>
      <c r="D12" s="29">
        <f>G12+H12+I12+J12+K12+L12+M12+N12+O12+P12+Q12+R12</f>
        <v>2640460</v>
      </c>
      <c r="F12" s="8"/>
      <c r="G12" s="23">
        <f>SUM(G13:G21)</f>
        <v>165029</v>
      </c>
      <c r="H12" s="23">
        <f t="shared" ref="H12:R12" si="3">SUM(H13:H21)</f>
        <v>165029</v>
      </c>
      <c r="I12" s="23">
        <f t="shared" si="3"/>
        <v>165029</v>
      </c>
      <c r="J12" s="23">
        <f t="shared" si="3"/>
        <v>165029</v>
      </c>
      <c r="K12" s="23">
        <f>SUM(K13:K21)</f>
        <v>247543</v>
      </c>
      <c r="L12" s="23">
        <f t="shared" si="3"/>
        <v>247543</v>
      </c>
      <c r="M12" s="23">
        <f>SUM(M13:M21)</f>
        <v>247543</v>
      </c>
      <c r="N12" s="23">
        <f>SUM(N13:N21)</f>
        <v>247543</v>
      </c>
      <c r="O12" s="23">
        <f t="shared" si="3"/>
        <v>247543</v>
      </c>
      <c r="P12" s="23">
        <f>SUM(P13:P21)</f>
        <v>247543</v>
      </c>
      <c r="Q12" s="23">
        <f t="shared" si="3"/>
        <v>247543</v>
      </c>
      <c r="R12" s="23">
        <f t="shared" si="3"/>
        <v>247543</v>
      </c>
    </row>
    <row r="13" spans="1:18" s="9" customFormat="1" ht="19.05" customHeight="1" outlineLevel="2" x14ac:dyDescent="0.25">
      <c r="A13" s="32" t="s">
        <v>7</v>
      </c>
      <c r="B13" s="25"/>
      <c r="C13" s="27">
        <v>720000</v>
      </c>
      <c r="D13" s="6">
        <f>G13+H13+I13+J13+K13+L13+M13+N13+O13+P13+Q13+R13</f>
        <v>720000</v>
      </c>
      <c r="E13" s="55" t="s">
        <v>42</v>
      </c>
      <c r="F13" s="8"/>
      <c r="G13" s="6">
        <v>60000</v>
      </c>
      <c r="H13" s="6">
        <v>60000</v>
      </c>
      <c r="I13" s="6">
        <v>60000</v>
      </c>
      <c r="J13" s="6">
        <v>60000</v>
      </c>
      <c r="K13" s="6">
        <v>60000</v>
      </c>
      <c r="L13" s="6">
        <v>60000</v>
      </c>
      <c r="M13" s="6">
        <v>60000</v>
      </c>
      <c r="N13" s="6">
        <v>60000</v>
      </c>
      <c r="O13" s="6">
        <v>60000</v>
      </c>
      <c r="P13" s="6">
        <v>60000</v>
      </c>
      <c r="Q13" s="6">
        <v>60000</v>
      </c>
      <c r="R13" s="6">
        <v>60000</v>
      </c>
    </row>
    <row r="14" spans="1:18" s="9" customFormat="1" ht="19.05" customHeight="1" outlineLevel="2" x14ac:dyDescent="0.25">
      <c r="A14" s="32" t="s">
        <v>8</v>
      </c>
      <c r="B14" s="25"/>
      <c r="C14" s="27">
        <v>720000</v>
      </c>
      <c r="D14" s="6">
        <f t="shared" ref="D14:D21" si="4">G14+H14+I14+J14+K14+L14+M14+N14+O14+P14+Q14+R14</f>
        <v>720000</v>
      </c>
      <c r="E14" s="55"/>
      <c r="F14" s="8"/>
      <c r="G14" s="6">
        <v>60000</v>
      </c>
      <c r="H14" s="6">
        <v>60000</v>
      </c>
      <c r="I14" s="6">
        <v>60000</v>
      </c>
      <c r="J14" s="6">
        <v>60000</v>
      </c>
      <c r="K14" s="6">
        <v>60000</v>
      </c>
      <c r="L14" s="6">
        <v>60000</v>
      </c>
      <c r="M14" s="6">
        <v>60000</v>
      </c>
      <c r="N14" s="6">
        <v>60000</v>
      </c>
      <c r="O14" s="6">
        <v>60000</v>
      </c>
      <c r="P14" s="6">
        <v>60000</v>
      </c>
      <c r="Q14" s="6">
        <v>60000</v>
      </c>
      <c r="R14" s="6">
        <v>60000</v>
      </c>
    </row>
    <row r="15" spans="1:18" s="9" customFormat="1" ht="19.05" customHeight="1" outlineLevel="2" x14ac:dyDescent="0.25">
      <c r="A15" s="33" t="s">
        <v>15</v>
      </c>
      <c r="B15" s="25"/>
      <c r="C15" s="27">
        <v>215172.62</v>
      </c>
      <c r="D15" s="6">
        <f t="shared" si="4"/>
        <v>215172</v>
      </c>
      <c r="E15" s="37"/>
      <c r="F15" s="8"/>
      <c r="G15" s="6">
        <v>17931</v>
      </c>
      <c r="H15" s="6">
        <v>17931</v>
      </c>
      <c r="I15" s="6">
        <v>17931</v>
      </c>
      <c r="J15" s="6">
        <v>17931</v>
      </c>
      <c r="K15" s="6">
        <v>17931</v>
      </c>
      <c r="L15" s="6">
        <v>17931</v>
      </c>
      <c r="M15" s="6">
        <v>17931</v>
      </c>
      <c r="N15" s="6">
        <v>17931</v>
      </c>
      <c r="O15" s="6">
        <v>17931</v>
      </c>
      <c r="P15" s="6">
        <v>17931</v>
      </c>
      <c r="Q15" s="6">
        <v>17931</v>
      </c>
      <c r="R15" s="6">
        <v>17931</v>
      </c>
    </row>
    <row r="16" spans="1:18" s="9" customFormat="1" ht="19.05" customHeight="1" outlineLevel="2" x14ac:dyDescent="0.25">
      <c r="A16" s="33" t="s">
        <v>9</v>
      </c>
      <c r="B16" s="25"/>
      <c r="C16" s="27">
        <v>150478.34</v>
      </c>
      <c r="D16" s="6">
        <f t="shared" si="4"/>
        <v>150480</v>
      </c>
      <c r="E16" s="37"/>
      <c r="F16" s="8"/>
      <c r="G16" s="6">
        <v>12540</v>
      </c>
      <c r="H16" s="6">
        <v>12540</v>
      </c>
      <c r="I16" s="6">
        <v>12540</v>
      </c>
      <c r="J16" s="6">
        <v>12540</v>
      </c>
      <c r="K16" s="6">
        <v>12540</v>
      </c>
      <c r="L16" s="6">
        <v>12540</v>
      </c>
      <c r="M16" s="6">
        <v>12540</v>
      </c>
      <c r="N16" s="6">
        <v>12540</v>
      </c>
      <c r="O16" s="6">
        <v>12540</v>
      </c>
      <c r="P16" s="6">
        <v>12540</v>
      </c>
      <c r="Q16" s="6">
        <v>12540</v>
      </c>
      <c r="R16" s="6">
        <v>12540</v>
      </c>
    </row>
    <row r="17" spans="1:18" s="9" customFormat="1" ht="19.05" customHeight="1" outlineLevel="2" x14ac:dyDescent="0.25">
      <c r="A17" s="33" t="s">
        <v>21</v>
      </c>
      <c r="B17" s="25"/>
      <c r="C17" s="27">
        <v>174692.08</v>
      </c>
      <c r="D17" s="6">
        <f t="shared" si="4"/>
        <v>174696</v>
      </c>
      <c r="E17" s="7"/>
      <c r="F17" s="8"/>
      <c r="G17" s="6">
        <v>14558</v>
      </c>
      <c r="H17" s="6">
        <v>14558</v>
      </c>
      <c r="I17" s="6">
        <v>14558</v>
      </c>
      <c r="J17" s="6">
        <v>14558</v>
      </c>
      <c r="K17" s="6">
        <v>14558</v>
      </c>
      <c r="L17" s="6">
        <v>14558</v>
      </c>
      <c r="M17" s="6">
        <v>14558</v>
      </c>
      <c r="N17" s="6">
        <v>14558</v>
      </c>
      <c r="O17" s="6">
        <v>14558</v>
      </c>
      <c r="P17" s="6">
        <v>14558</v>
      </c>
      <c r="Q17" s="6">
        <v>14558</v>
      </c>
      <c r="R17" s="6">
        <v>14558</v>
      </c>
    </row>
    <row r="18" spans="1:18" s="9" customFormat="1" ht="19.05" customHeight="1" outlineLevel="2" x14ac:dyDescent="0.25">
      <c r="A18" s="34" t="s">
        <v>44</v>
      </c>
      <c r="B18" s="25"/>
      <c r="C18" s="27">
        <v>480000</v>
      </c>
      <c r="D18" s="6">
        <f t="shared" si="4"/>
        <v>480000</v>
      </c>
      <c r="E18" s="37" t="s">
        <v>43</v>
      </c>
      <c r="F18" s="8"/>
      <c r="G18" s="6"/>
      <c r="H18" s="6"/>
      <c r="I18" s="6"/>
      <c r="J18" s="6"/>
      <c r="K18" s="6">
        <v>60000</v>
      </c>
      <c r="L18" s="6">
        <v>60000</v>
      </c>
      <c r="M18" s="6">
        <v>60000</v>
      </c>
      <c r="N18" s="6">
        <v>60000</v>
      </c>
      <c r="O18" s="6">
        <v>60000</v>
      </c>
      <c r="P18" s="6">
        <v>60000</v>
      </c>
      <c r="Q18" s="6">
        <v>60000</v>
      </c>
      <c r="R18" s="6">
        <v>60000</v>
      </c>
    </row>
    <row r="19" spans="1:18" s="9" customFormat="1" ht="19.05" customHeight="1" outlineLevel="2" x14ac:dyDescent="0.25">
      <c r="A19" s="33" t="s">
        <v>15</v>
      </c>
      <c r="B19" s="20"/>
      <c r="C19" s="6">
        <v>71724.2</v>
      </c>
      <c r="D19" s="6">
        <f t="shared" si="4"/>
        <v>71600</v>
      </c>
      <c r="E19" s="37"/>
      <c r="F19" s="8"/>
      <c r="G19" s="6"/>
      <c r="H19" s="6"/>
      <c r="I19" s="6"/>
      <c r="J19" s="6"/>
      <c r="K19" s="6">
        <v>8950</v>
      </c>
      <c r="L19" s="6">
        <v>8950</v>
      </c>
      <c r="M19" s="6">
        <v>8950</v>
      </c>
      <c r="N19" s="6">
        <v>8950</v>
      </c>
      <c r="O19" s="6">
        <v>8950</v>
      </c>
      <c r="P19" s="6">
        <v>8950</v>
      </c>
      <c r="Q19" s="6">
        <v>8950</v>
      </c>
      <c r="R19" s="6">
        <v>8950</v>
      </c>
    </row>
    <row r="20" spans="1:18" s="9" customFormat="1" ht="19.05" customHeight="1" outlineLevel="2" x14ac:dyDescent="0.25">
      <c r="A20" s="33" t="s">
        <v>9</v>
      </c>
      <c r="B20" s="21"/>
      <c r="C20" s="6">
        <v>50159.44</v>
      </c>
      <c r="D20" s="6">
        <f t="shared" si="4"/>
        <v>50160</v>
      </c>
      <c r="E20" s="37"/>
      <c r="F20" s="8"/>
      <c r="G20" s="6"/>
      <c r="H20" s="6"/>
      <c r="I20" s="6"/>
      <c r="J20" s="6"/>
      <c r="K20" s="6">
        <v>6270</v>
      </c>
      <c r="L20" s="6">
        <v>6270</v>
      </c>
      <c r="M20" s="6">
        <v>6270</v>
      </c>
      <c r="N20" s="6">
        <v>6270</v>
      </c>
      <c r="O20" s="6">
        <v>6270</v>
      </c>
      <c r="P20" s="6">
        <v>6270</v>
      </c>
      <c r="Q20" s="6">
        <v>6270</v>
      </c>
      <c r="R20" s="6">
        <v>6270</v>
      </c>
    </row>
    <row r="21" spans="1:18" s="9" customFormat="1" ht="19.05" customHeight="1" outlineLevel="2" x14ac:dyDescent="0.25">
      <c r="A21" s="33" t="s">
        <v>21</v>
      </c>
      <c r="B21" s="21"/>
      <c r="C21" s="6">
        <v>58230.69</v>
      </c>
      <c r="D21" s="6">
        <f t="shared" si="4"/>
        <v>58352</v>
      </c>
      <c r="E21" s="37"/>
      <c r="F21" s="8"/>
      <c r="G21" s="6"/>
      <c r="H21" s="6"/>
      <c r="I21" s="6"/>
      <c r="J21" s="6"/>
      <c r="K21" s="6">
        <v>7294</v>
      </c>
      <c r="L21" s="6">
        <v>7294</v>
      </c>
      <c r="M21" s="6">
        <v>7294</v>
      </c>
      <c r="N21" s="6">
        <v>7294</v>
      </c>
      <c r="O21" s="6">
        <v>7294</v>
      </c>
      <c r="P21" s="6">
        <v>7294</v>
      </c>
      <c r="Q21" s="6">
        <v>7294</v>
      </c>
      <c r="R21" s="6">
        <v>7294</v>
      </c>
    </row>
    <row r="22" spans="1:18" s="9" customFormat="1" ht="19.05" customHeight="1" outlineLevel="1" x14ac:dyDescent="0.25">
      <c r="A22" s="16" t="s">
        <v>17</v>
      </c>
      <c r="B22" s="22">
        <f>C22/C3</f>
        <v>0.12555803571428573</v>
      </c>
      <c r="C22" s="23">
        <f>SUM(C23:C27)</f>
        <v>1350000</v>
      </c>
      <c r="D22" s="29">
        <f t="shared" ref="D22:D28" si="5">G22+H22+I22+J22+K22+L22+M22+N22+O22+P22+Q22+R22</f>
        <v>952563.36</v>
      </c>
      <c r="E22" s="7"/>
      <c r="F22" s="8"/>
      <c r="G22" s="23">
        <f>SUM(G23:G27)</f>
        <v>127948.01</v>
      </c>
      <c r="H22" s="23">
        <f t="shared" ref="H22:L22" si="6">SUM(H23:H25)</f>
        <v>29706.74</v>
      </c>
      <c r="I22" s="23">
        <f t="shared" si="6"/>
        <v>94189.67</v>
      </c>
      <c r="J22" s="23">
        <f>SUM(J23:J25)</f>
        <v>84472.22</v>
      </c>
      <c r="K22" s="23">
        <f t="shared" si="6"/>
        <v>25446.47</v>
      </c>
      <c r="L22" s="23">
        <f t="shared" si="6"/>
        <v>56711.520000000004</v>
      </c>
      <c r="M22" s="23">
        <f>SUM(M23:M25)</f>
        <v>165012.09</v>
      </c>
      <c r="N22" s="23">
        <f>SUM(N23:N25)</f>
        <v>57633.05</v>
      </c>
      <c r="O22" s="23">
        <f>SUM(O23:O25)</f>
        <v>46655.33</v>
      </c>
      <c r="P22" s="23">
        <f>SUM(P23:P25)</f>
        <v>101947.12</v>
      </c>
      <c r="Q22" s="23">
        <f t="shared" ref="Q22:R22" si="7">SUM(Q23:Q25)</f>
        <v>38029.980000000003</v>
      </c>
      <c r="R22" s="23">
        <f t="shared" si="7"/>
        <v>124811.16</v>
      </c>
    </row>
    <row r="23" spans="1:18" s="9" customFormat="1" ht="19.05" customHeight="1" outlineLevel="2" x14ac:dyDescent="0.25">
      <c r="A23" s="17" t="s">
        <v>10</v>
      </c>
      <c r="B23" s="20"/>
      <c r="C23" s="6">
        <v>450000</v>
      </c>
      <c r="D23" s="6">
        <f t="shared" si="5"/>
        <v>449013.11</v>
      </c>
      <c r="E23" s="7" t="s">
        <v>18</v>
      </c>
      <c r="F23" s="8"/>
      <c r="G23" s="6">
        <v>87968.4</v>
      </c>
      <c r="H23" s="6"/>
      <c r="I23" s="6">
        <v>68743.199999999997</v>
      </c>
      <c r="J23" s="6">
        <v>41492.61</v>
      </c>
      <c r="K23" s="6"/>
      <c r="L23" s="6">
        <v>22399.08</v>
      </c>
      <c r="M23" s="6">
        <v>124366.82</v>
      </c>
      <c r="N23" s="6"/>
      <c r="O23" s="6"/>
      <c r="P23" s="6">
        <v>18438</v>
      </c>
      <c r="Q23" s="6"/>
      <c r="R23" s="6">
        <v>85605</v>
      </c>
    </row>
    <row r="24" spans="1:18" s="9" customFormat="1" ht="19.05" customHeight="1" outlineLevel="2" x14ac:dyDescent="0.25">
      <c r="A24" s="17" t="s">
        <v>11</v>
      </c>
      <c r="B24" s="20"/>
      <c r="C24" s="6">
        <v>450000</v>
      </c>
      <c r="D24" s="6">
        <f t="shared" si="5"/>
        <v>476550.25</v>
      </c>
      <c r="E24" s="7" t="s">
        <v>18</v>
      </c>
      <c r="F24" s="8"/>
      <c r="G24" s="26">
        <v>27979.61</v>
      </c>
      <c r="H24" s="26">
        <v>29706.74</v>
      </c>
      <c r="I24" s="26">
        <v>25446.47</v>
      </c>
      <c r="J24" s="26">
        <v>27979.61</v>
      </c>
      <c r="K24" s="26">
        <v>25446.47</v>
      </c>
      <c r="L24" s="6">
        <v>34312.44</v>
      </c>
      <c r="M24" s="6">
        <v>40645.269999999997</v>
      </c>
      <c r="N24" s="6">
        <v>57633.05</v>
      </c>
      <c r="O24" s="6">
        <v>46655.33</v>
      </c>
      <c r="P24" s="6">
        <v>83509.119999999995</v>
      </c>
      <c r="Q24" s="6">
        <v>38029.980000000003</v>
      </c>
      <c r="R24" s="6">
        <v>39206.160000000003</v>
      </c>
    </row>
    <row r="25" spans="1:18" s="9" customFormat="1" ht="19.05" customHeight="1" outlineLevel="2" x14ac:dyDescent="0.25">
      <c r="A25" s="17" t="s">
        <v>12</v>
      </c>
      <c r="B25" s="20"/>
      <c r="C25" s="6">
        <v>200000</v>
      </c>
      <c r="D25" s="6">
        <f t="shared" si="5"/>
        <v>27000</v>
      </c>
      <c r="E25" s="7" t="s">
        <v>18</v>
      </c>
      <c r="F25" s="8"/>
      <c r="G25" s="6">
        <v>12000</v>
      </c>
      <c r="H25" s="6"/>
      <c r="I25" s="6"/>
      <c r="J25" s="6">
        <v>15000</v>
      </c>
      <c r="K25" s="6"/>
      <c r="L25" s="6"/>
      <c r="M25" s="6"/>
      <c r="N25" s="6"/>
      <c r="O25" s="6"/>
      <c r="P25" s="6"/>
      <c r="Q25" s="6"/>
      <c r="R25" s="6"/>
    </row>
    <row r="26" spans="1:18" s="9" customFormat="1" ht="19.05" customHeight="1" outlineLevel="2" x14ac:dyDescent="0.25">
      <c r="A26" s="40" t="s">
        <v>45</v>
      </c>
      <c r="B26" s="41"/>
      <c r="C26" s="42">
        <v>100000</v>
      </c>
      <c r="D26" s="27"/>
      <c r="E26" s="3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9" customFormat="1" ht="19.05" customHeight="1" outlineLevel="2" x14ac:dyDescent="0.25">
      <c r="A27" s="40" t="s">
        <v>46</v>
      </c>
      <c r="B27" s="41"/>
      <c r="C27" s="42">
        <v>150000</v>
      </c>
      <c r="D27" s="27"/>
      <c r="E27" s="3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9" customFormat="1" ht="19.05" customHeight="1" outlineLevel="1" x14ac:dyDescent="0.25">
      <c r="A28" s="16" t="s">
        <v>16</v>
      </c>
      <c r="B28" s="19">
        <f>C28/C3</f>
        <v>0.10021562779017859</v>
      </c>
      <c r="C28" s="23">
        <f>SUM(C29:C33)</f>
        <v>1077518.4300000002</v>
      </c>
      <c r="D28" s="29">
        <f t="shared" si="5"/>
        <v>1077252</v>
      </c>
      <c r="E28" s="52" t="s">
        <v>18</v>
      </c>
      <c r="F28" s="8"/>
      <c r="G28" s="23">
        <f t="shared" ref="G28:R28" si="8">SUM(G29:G33)</f>
        <v>89771</v>
      </c>
      <c r="H28" s="23">
        <f t="shared" si="8"/>
        <v>89771</v>
      </c>
      <c r="I28" s="23">
        <f t="shared" si="8"/>
        <v>89771</v>
      </c>
      <c r="J28" s="23">
        <f t="shared" si="8"/>
        <v>89771</v>
      </c>
      <c r="K28" s="23">
        <f t="shared" si="8"/>
        <v>89771</v>
      </c>
      <c r="L28" s="23">
        <f t="shared" si="8"/>
        <v>89771</v>
      </c>
      <c r="M28" s="23">
        <f>SUM(M29:M33)</f>
        <v>89771</v>
      </c>
      <c r="N28" s="23">
        <f t="shared" si="8"/>
        <v>89771</v>
      </c>
      <c r="O28" s="23">
        <f t="shared" si="8"/>
        <v>89771</v>
      </c>
      <c r="P28" s="23">
        <f>SUM(P29:P33)</f>
        <v>89771</v>
      </c>
      <c r="Q28" s="23">
        <f t="shared" si="8"/>
        <v>89771</v>
      </c>
      <c r="R28" s="23">
        <f t="shared" si="8"/>
        <v>89771</v>
      </c>
    </row>
    <row r="29" spans="1:18" s="9" customFormat="1" ht="19.05" customHeight="1" outlineLevel="2" x14ac:dyDescent="0.25">
      <c r="A29" s="17" t="s">
        <v>4</v>
      </c>
      <c r="B29" s="20"/>
      <c r="C29" s="6">
        <v>240000</v>
      </c>
      <c r="D29" s="6">
        <f t="shared" ref="D29:D33" si="9">G29+H29+I29+J29+K29+L29+M29+N29+O29+P29+Q29+R29</f>
        <v>240000</v>
      </c>
      <c r="E29" s="53"/>
      <c r="F29" s="8"/>
      <c r="G29" s="6">
        <v>20000</v>
      </c>
      <c r="H29" s="6">
        <v>20000</v>
      </c>
      <c r="I29" s="6">
        <v>20000</v>
      </c>
      <c r="J29" s="6">
        <v>20000</v>
      </c>
      <c r="K29" s="6">
        <v>20000</v>
      </c>
      <c r="L29" s="6">
        <v>20000</v>
      </c>
      <c r="M29" s="6">
        <v>20000</v>
      </c>
      <c r="N29" s="6">
        <v>20000</v>
      </c>
      <c r="O29" s="6">
        <v>20000</v>
      </c>
      <c r="P29" s="6">
        <v>20000</v>
      </c>
      <c r="Q29" s="6">
        <v>20000</v>
      </c>
      <c r="R29" s="6">
        <v>20000</v>
      </c>
    </row>
    <row r="30" spans="1:18" s="9" customFormat="1" ht="19.05" customHeight="1" outlineLevel="2" x14ac:dyDescent="0.25">
      <c r="A30" s="17" t="s">
        <v>5</v>
      </c>
      <c r="B30" s="20"/>
      <c r="C30" s="6">
        <v>240000</v>
      </c>
      <c r="D30" s="6">
        <f t="shared" si="9"/>
        <v>240000</v>
      </c>
      <c r="E30" s="53"/>
      <c r="F30" s="8"/>
      <c r="G30" s="6">
        <v>20000</v>
      </c>
      <c r="H30" s="6">
        <v>20000</v>
      </c>
      <c r="I30" s="6">
        <v>20000</v>
      </c>
      <c r="J30" s="6">
        <v>20000</v>
      </c>
      <c r="K30" s="6">
        <v>20000</v>
      </c>
      <c r="L30" s="6">
        <v>20000</v>
      </c>
      <c r="M30" s="6">
        <v>20000</v>
      </c>
      <c r="N30" s="6">
        <v>20000</v>
      </c>
      <c r="O30" s="6">
        <v>20000</v>
      </c>
      <c r="P30" s="6">
        <v>20000</v>
      </c>
      <c r="Q30" s="6">
        <v>20000</v>
      </c>
      <c r="R30" s="6">
        <v>20000</v>
      </c>
    </row>
    <row r="31" spans="1:18" s="9" customFormat="1" ht="19.05" customHeight="1" outlineLevel="2" x14ac:dyDescent="0.25">
      <c r="A31" s="17" t="s">
        <v>6</v>
      </c>
      <c r="B31" s="20"/>
      <c r="C31" s="6">
        <v>240000</v>
      </c>
      <c r="D31" s="6">
        <f t="shared" si="9"/>
        <v>240000</v>
      </c>
      <c r="E31" s="53"/>
      <c r="F31" s="8"/>
      <c r="G31" s="6">
        <v>20000</v>
      </c>
      <c r="H31" s="6">
        <v>20000</v>
      </c>
      <c r="I31" s="6">
        <v>20000</v>
      </c>
      <c r="J31" s="6">
        <v>20000</v>
      </c>
      <c r="K31" s="6">
        <v>20000</v>
      </c>
      <c r="L31" s="6">
        <v>20000</v>
      </c>
      <c r="M31" s="6">
        <v>20000</v>
      </c>
      <c r="N31" s="6">
        <v>20000</v>
      </c>
      <c r="O31" s="6">
        <v>20000</v>
      </c>
      <c r="P31" s="6">
        <v>20000</v>
      </c>
      <c r="Q31" s="6">
        <v>20000</v>
      </c>
      <c r="R31" s="6">
        <v>20000</v>
      </c>
    </row>
    <row r="32" spans="1:18" s="9" customFormat="1" ht="19.05" customHeight="1" outlineLevel="2" x14ac:dyDescent="0.25">
      <c r="A32" s="17" t="s">
        <v>15</v>
      </c>
      <c r="B32" s="20"/>
      <c r="C32" s="6">
        <v>107586.57</v>
      </c>
      <c r="D32" s="6">
        <f t="shared" si="9"/>
        <v>107592</v>
      </c>
      <c r="E32" s="53"/>
      <c r="F32" s="8"/>
      <c r="G32" s="6">
        <v>8966</v>
      </c>
      <c r="H32" s="6">
        <v>8966</v>
      </c>
      <c r="I32" s="6">
        <v>8966</v>
      </c>
      <c r="J32" s="6">
        <v>8966</v>
      </c>
      <c r="K32" s="6">
        <v>8966</v>
      </c>
      <c r="L32" s="6">
        <v>8966</v>
      </c>
      <c r="M32" s="6">
        <v>8966</v>
      </c>
      <c r="N32" s="6">
        <v>8966</v>
      </c>
      <c r="O32" s="6">
        <v>8966</v>
      </c>
      <c r="P32" s="6">
        <v>8966</v>
      </c>
      <c r="Q32" s="6">
        <v>8966</v>
      </c>
      <c r="R32" s="6">
        <v>8966</v>
      </c>
    </row>
    <row r="33" spans="1:18" s="9" customFormat="1" ht="19.05" customHeight="1" outlineLevel="2" x14ac:dyDescent="0.25">
      <c r="A33" s="17" t="s">
        <v>9</v>
      </c>
      <c r="B33" s="21"/>
      <c r="C33" s="6">
        <v>249931.86</v>
      </c>
      <c r="D33" s="6">
        <f t="shared" si="9"/>
        <v>249660</v>
      </c>
      <c r="E33" s="54"/>
      <c r="F33" s="8"/>
      <c r="G33" s="6">
        <v>20805</v>
      </c>
      <c r="H33" s="6">
        <v>20805</v>
      </c>
      <c r="I33" s="6">
        <v>20805</v>
      </c>
      <c r="J33" s="6">
        <v>20805</v>
      </c>
      <c r="K33" s="6">
        <v>20805</v>
      </c>
      <c r="L33" s="6">
        <v>20805</v>
      </c>
      <c r="M33" s="6">
        <v>20805</v>
      </c>
      <c r="N33" s="6">
        <v>20805</v>
      </c>
      <c r="O33" s="6">
        <v>20805</v>
      </c>
      <c r="P33" s="6">
        <v>20805</v>
      </c>
      <c r="Q33" s="6">
        <v>20805</v>
      </c>
      <c r="R33" s="6">
        <v>20805</v>
      </c>
    </row>
    <row r="34" spans="1:18" s="9" customFormat="1" ht="19.05" customHeight="1" outlineLevel="2" x14ac:dyDescent="0.25">
      <c r="A34" s="36" t="s">
        <v>50</v>
      </c>
      <c r="B34" s="35">
        <f>C34/C3</f>
        <v>8.3705357142857137E-2</v>
      </c>
      <c r="C34" s="23">
        <v>900000</v>
      </c>
      <c r="D34" s="23">
        <f>G34+H34+I34+J34+K34+L34+M34+N34+O34+P34+Q34+R34</f>
        <v>908410.36999999988</v>
      </c>
      <c r="E34" s="31"/>
      <c r="F34" s="8"/>
      <c r="G34" s="23">
        <v>2820.45</v>
      </c>
      <c r="H34" s="23">
        <f>199+25723.71+6797.3</f>
        <v>32720.01</v>
      </c>
      <c r="I34" s="23">
        <f>542.72+25970.13</f>
        <v>26512.850000000002</v>
      </c>
      <c r="J34" s="23">
        <v>81911.98</v>
      </c>
      <c r="K34" s="23">
        <f>116190.65+65515.67</f>
        <v>181706.32</v>
      </c>
      <c r="L34" s="23">
        <f>783.97+119879.52+15000</f>
        <v>135663.49</v>
      </c>
      <c r="M34" s="23">
        <f>3109.17+26260+73310+68862.7</f>
        <v>171541.87</v>
      </c>
      <c r="N34" s="23">
        <f>7756.8+51646.35+6565+2374.71</f>
        <v>68342.86</v>
      </c>
      <c r="O34" s="23">
        <f>47829.56+1939.2+24363.62</f>
        <v>74132.37999999999</v>
      </c>
      <c r="P34" s="23">
        <f>645.33+12943.3+49070.2</f>
        <v>62658.829999999994</v>
      </c>
      <c r="Q34" s="6">
        <v>14719.98</v>
      </c>
      <c r="R34" s="6">
        <v>55679.35</v>
      </c>
    </row>
    <row r="35" spans="1:18" s="9" customFormat="1" ht="22.05" customHeight="1" x14ac:dyDescent="0.25">
      <c r="A35" s="10" t="s">
        <v>13</v>
      </c>
      <c r="B35" s="11"/>
      <c r="C35" s="24">
        <f>C3-C10</f>
        <v>16824.199999999255</v>
      </c>
      <c r="D35" s="24">
        <f>D4+D5-D10</f>
        <v>549914.27000000142</v>
      </c>
      <c r="E35" s="12"/>
      <c r="F35" s="8"/>
      <c r="G35" s="24">
        <f>G3-G10-G9</f>
        <v>436323.58000000007</v>
      </c>
      <c r="H35" s="24">
        <f>H3-H10</f>
        <v>100496.83000000007</v>
      </c>
      <c r="I35" s="24">
        <f>I4+I5-I10</f>
        <v>353394.31000000017</v>
      </c>
      <c r="J35" s="24">
        <f t="shared" ref="J35:R35" si="10">J3-J10</f>
        <v>957610.1100000001</v>
      </c>
      <c r="K35" s="24">
        <f t="shared" si="10"/>
        <v>705983.32000000007</v>
      </c>
      <c r="L35" s="24">
        <f t="shared" si="10"/>
        <v>1596654.3100000003</v>
      </c>
      <c r="M35" s="24">
        <f>M3-M10-M8</f>
        <v>1994033.7500000005</v>
      </c>
      <c r="N35" s="24">
        <f>N3-N10-N8</f>
        <v>792677.23999999987</v>
      </c>
      <c r="O35" s="24">
        <f>O3-O10</f>
        <v>266775.53000000003</v>
      </c>
      <c r="P35" s="24">
        <f t="shared" si="10"/>
        <v>259741.58000000007</v>
      </c>
      <c r="Q35" s="24">
        <f t="shared" si="10"/>
        <v>26677.620000000112</v>
      </c>
      <c r="R35" s="24">
        <f t="shared" si="10"/>
        <v>454873.1100000001</v>
      </c>
    </row>
    <row r="37" spans="1:18" x14ac:dyDescent="0.25">
      <c r="C37" s="2"/>
      <c r="D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mergeCells count="7">
    <mergeCell ref="P1:R1"/>
    <mergeCell ref="M1:O1"/>
    <mergeCell ref="G1:I1"/>
    <mergeCell ref="B1:C1"/>
    <mergeCell ref="E28:E33"/>
    <mergeCell ref="J1:L1"/>
    <mergeCell ref="E13:E14"/>
  </mergeCells>
  <pageMargins left="0.7" right="0.7" top="0.75" bottom="0.75" header="0.3" footer="0.3"/>
  <pageSetup paperSize="9" orientation="landscape" r:id="rId1"/>
  <ignoredErrors>
    <ignoredError sqref="B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2025 форма ИГ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Admin</cp:lastModifiedBy>
  <cp:lastPrinted>2024-12-12T07:54:09Z</cp:lastPrinted>
  <dcterms:created xsi:type="dcterms:W3CDTF">2022-12-20T06:20:16Z</dcterms:created>
  <dcterms:modified xsi:type="dcterms:W3CDTF">2026-03-10T07:32:33Z</dcterms:modified>
</cp:coreProperties>
</file>