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A6E30BE-DFC5-4863-B377-5CA495E45DAD}" xr6:coauthVersionLast="45" xr6:coauthVersionMax="45" xr10:uidLastSave="{00000000-0000-0000-0000-000000000000}"/>
  <bookViews>
    <workbookView xWindow="-108" yWindow="-108" windowWidth="23256" windowHeight="12576" tabRatio="405" xr2:uid="{00000000-000D-0000-FFFF-FFFF00000000}"/>
  </bookViews>
  <sheets>
    <sheet name="Бюджет 2026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C23" i="4" l="1"/>
  <c r="C19" i="4"/>
  <c r="D31" i="4"/>
  <c r="C5" i="4"/>
  <c r="C10" i="4" l="1"/>
  <c r="C9" i="4"/>
  <c r="C8" i="4" s="1"/>
  <c r="C7" i="4" s="1"/>
  <c r="G3" i="4" l="1"/>
  <c r="H3" i="4"/>
  <c r="I3" i="4"/>
  <c r="J3" i="4"/>
  <c r="K3" i="4"/>
  <c r="L3" i="4"/>
  <c r="M3" i="4"/>
  <c r="N3" i="4"/>
  <c r="O3" i="4"/>
  <c r="P3" i="4"/>
  <c r="Q3" i="4"/>
  <c r="R3" i="4"/>
  <c r="G19" i="4"/>
  <c r="H19" i="4"/>
  <c r="I19" i="4"/>
  <c r="J19" i="4"/>
  <c r="K19" i="4"/>
  <c r="L19" i="4"/>
  <c r="M19" i="4"/>
  <c r="N19" i="4"/>
  <c r="O19" i="4"/>
  <c r="P19" i="4"/>
  <c r="Q19" i="4"/>
  <c r="Q7" i="4" s="1"/>
  <c r="Q32" i="4" s="1"/>
  <c r="R19" i="4"/>
  <c r="R7" i="4" s="1"/>
  <c r="R32" i="4" s="1"/>
  <c r="D14" i="4"/>
  <c r="O7" i="4" l="1"/>
  <c r="O32" i="4" s="1"/>
  <c r="J7" i="4"/>
  <c r="J32" i="4" s="1"/>
  <c r="I7" i="4"/>
  <c r="I32" i="4" s="1"/>
  <c r="P7" i="4"/>
  <c r="P32" i="4" s="1"/>
  <c r="G7" i="4"/>
  <c r="G32" i="4" s="1"/>
  <c r="N7" i="4"/>
  <c r="N32" i="4" s="1"/>
  <c r="M7" i="4"/>
  <c r="M32" i="4" s="1"/>
  <c r="L7" i="4"/>
  <c r="L32" i="4" s="1"/>
  <c r="K7" i="4"/>
  <c r="K32" i="4" s="1"/>
  <c r="H7" i="4"/>
  <c r="H32" i="4" s="1"/>
  <c r="D29" i="4"/>
  <c r="D28" i="4"/>
  <c r="D27" i="4"/>
  <c r="D26" i="4"/>
  <c r="D25" i="4"/>
  <c r="D24" i="4"/>
  <c r="D22" i="4"/>
  <c r="D21" i="4"/>
  <c r="D20" i="4"/>
  <c r="D13" i="4"/>
  <c r="D15" i="4"/>
  <c r="D16" i="4"/>
  <c r="D17" i="4"/>
  <c r="D12" i="4"/>
  <c r="D9" i="4"/>
  <c r="D5" i="4" l="1"/>
  <c r="D10" i="4"/>
  <c r="D23" i="4" l="1"/>
  <c r="D19" i="4" l="1"/>
  <c r="D11" i="4" l="1"/>
  <c r="D8" i="4" l="1"/>
  <c r="D7" i="4" s="1"/>
  <c r="D32" i="4" l="1"/>
  <c r="C3" i="4"/>
  <c r="B30" i="4" l="1"/>
  <c r="C32" i="4"/>
  <c r="B31" i="4"/>
  <c r="B19" i="4"/>
  <c r="B23" i="4"/>
  <c r="B8" i="4"/>
  <c r="B11" i="4"/>
</calcChain>
</file>

<file path=xl/sharedStrings.xml><?xml version="1.0" encoding="utf-8"?>
<sst xmlns="http://schemas.openxmlformats.org/spreadsheetml/2006/main" count="54" uniqueCount="51">
  <si>
    <t>Комментарии</t>
  </si>
  <si>
    <t>Сумма</t>
  </si>
  <si>
    <t>Итого расходы на обслуживание</t>
  </si>
  <si>
    <t>Остаток ДС на начало периода</t>
  </si>
  <si>
    <t>Управляющий УК</t>
  </si>
  <si>
    <t>Бухгалтер УК</t>
  </si>
  <si>
    <t>Комендант УК</t>
  </si>
  <si>
    <t>Рабочий 1</t>
  </si>
  <si>
    <t>Рабочий 2</t>
  </si>
  <si>
    <t>Налоги на ФОТ (ЕСН 30,2%)</t>
  </si>
  <si>
    <t>Расходы на электроэнергию</t>
  </si>
  <si>
    <t>Расходы на вывоз мусора</t>
  </si>
  <si>
    <t>Расходы на чистку снега</t>
  </si>
  <si>
    <t>Итого приход - расход</t>
  </si>
  <si>
    <t>Итого Членские взносы (ЧВ)</t>
  </si>
  <si>
    <t>ЧВ за отчетный период</t>
  </si>
  <si>
    <t>Налоги на ФОТ (НДФЛ 13%)</t>
  </si>
  <si>
    <t>Административные расходы УК</t>
  </si>
  <si>
    <t>Нормативные расходы</t>
  </si>
  <si>
    <t>Доля от ЧВ</t>
  </si>
  <si>
    <t>Расходы на обслуживание территории (рабочие)</t>
  </si>
  <si>
    <t>Налоги на ФОТ (ЕСН 15%)</t>
  </si>
  <si>
    <t>январь</t>
  </si>
  <si>
    <t>февраль</t>
  </si>
  <si>
    <t>март</t>
  </si>
  <si>
    <t>апрель</t>
  </si>
  <si>
    <t>май</t>
  </si>
  <si>
    <t>июнь</t>
  </si>
  <si>
    <t>Пришло/Потрачено фактически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</si>
  <si>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</si>
  <si>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</si>
  <si>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</si>
  <si>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</si>
  <si>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</si>
  <si>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</si>
  <si>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долга по членским взносам ( информационно)</t>
  </si>
  <si>
    <t xml:space="preserve"> </t>
  </si>
  <si>
    <t>ФАКТ
2025 1 кв</t>
  </si>
  <si>
    <t>ФАКТ
2025 2 кв</t>
  </si>
  <si>
    <t>ФАКТ
2025 3 кв</t>
  </si>
  <si>
    <t>ФАКТ
2025 4 кв</t>
  </si>
  <si>
    <t>Рабочий 3</t>
  </si>
  <si>
    <t>Расходы на КПП</t>
  </si>
  <si>
    <t>Расходы на контролеров</t>
  </si>
  <si>
    <t xml:space="preserve">Расходы на берег </t>
  </si>
  <si>
    <t>Бюджет 2026 год</t>
  </si>
  <si>
    <t>142 участка *7000*12</t>
  </si>
  <si>
    <t>с мая по сентябрь</t>
  </si>
  <si>
    <t>Прочие расходы</t>
  </si>
  <si>
    <t>Непредвиденные расходы</t>
  </si>
  <si>
    <t>НДС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</si>
</sst>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руб.-419];[Red]\-#,##0.00\ [$руб.-419]"/>
    <numFmt numFmtId="165" formatCode="#,##0.00\ &quot;₽&quot;"/>
  </numFmts>
  <fonts count="15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1"/>
      <color indexed="8"/>
      <name val="Calibri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</cellStyleXfs>
  <cellXfs count="54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165" fontId="5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0" fillId="0" borderId="1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10" fontId="7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indent="1"/>
    </xf>
    <xf numFmtId="165" fontId="12" fillId="0" borderId="1" xfId="0" applyNumberFormat="1" applyFont="1" applyBorder="1" applyAlignment="1">
      <alignment vertical="center"/>
    </xf>
    <xf numFmtId="10" fontId="8" fillId="0" borderId="4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165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left" vertical="center" indent="1"/>
    </xf>
    <xf numFmtId="49" fontId="4" fillId="4" borderId="1" xfId="0" applyNumberFormat="1" applyFont="1" applyFill="1" applyBorder="1" applyAlignment="1">
      <alignment horizontal="justify" vertical="top"/>
    </xf>
    <xf numFmtId="49" fontId="0" fillId="3" borderId="1" xfId="0" applyNumberFormat="1" applyFill="1" applyBorder="1" applyAlignment="1">
      <alignment horizontal="justify" vertical="top"/>
    </xf>
    <xf numFmtId="49" fontId="0" fillId="0" borderId="1" xfId="0" applyNumberFormat="1" applyBorder="1" applyAlignment="1">
      <alignment horizontal="justify" vertical="top"/>
    </xf>
    <xf numFmtId="49" fontId="12" fillId="0" borderId="4" xfId="0" applyNumberFormat="1" applyFont="1" applyBorder="1" applyAlignment="1">
      <alignment horizontal="justify" vertical="top"/>
    </xf>
    <xf numFmtId="49" fontId="0" fillId="0" borderId="6" xfId="0" applyNumberFormat="1" applyBorder="1" applyAlignment="1">
      <alignment horizontal="justify" vertical="top" wrapText="1"/>
    </xf>
    <xf numFmtId="49" fontId="0" fillId="0" borderId="6" xfId="0" applyNumberFormat="1" applyBorder="1" applyAlignment="1">
      <alignment horizontal="justify" vertical="top"/>
    </xf>
    <xf numFmtId="49" fontId="0" fillId="4" borderId="1" xfId="0" applyNumberFormat="1" applyFill="1" applyBorder="1" applyAlignment="1">
      <alignment horizontal="justify" vertical="top"/>
    </xf>
    <xf numFmtId="49" fontId="0" fillId="0" borderId="0" xfId="0" applyNumberFormat="1" applyAlignment="1">
      <alignment horizontal="justify" vertical="top"/>
    </xf>
    <xf numFmtId="49" fontId="0" fillId="0" borderId="6" xfId="0" applyNumberFormat="1" applyBorder="1" applyAlignment="1">
      <alignment horizontal="justify" vertical="top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justify" vertical="top"/>
    </xf>
    <xf numFmtId="49" fontId="0" fillId="0" borderId="5" xfId="0" applyNumberFormat="1" applyBorder="1" applyAlignment="1">
      <alignment horizontal="justify" vertical="top"/>
    </xf>
    <xf numFmtId="49" fontId="0" fillId="0" borderId="6" xfId="0" applyNumberFormat="1" applyBorder="1" applyAlignment="1">
      <alignment horizontal="justify" vertical="top"/>
    </xf>
    <xf numFmtId="49" fontId="0" fillId="0" borderId="4" xfId="0" applyNumberFormat="1" applyBorder="1" applyAlignment="1">
      <alignment horizontal="justify" vertical="top" wrapText="1"/>
    </xf>
    <xf numFmtId="49" fontId="0" fillId="0" borderId="5" xfId="0" applyNumberFormat="1" applyBorder="1" applyAlignment="1">
      <alignment horizontal="justify" vertical="top" wrapText="1"/>
    </xf>
    <xf numFmtId="49" fontId="0" fillId="0" borderId="6" xfId="0" applyNumberFormat="1" applyBorder="1" applyAlignment="1">
      <alignment horizontal="justify" vertical="top" wrapText="1"/>
    </xf>
    <xf numFmtId="49" fontId="13" fillId="0" borderId="4" xfId="0" applyNumberFormat="1" applyFont="1" applyBorder="1" applyAlignment="1">
      <alignment horizontal="justify" vertical="top" wrapText="1"/>
    </xf>
    <xf numFmtId="49" fontId="13" fillId="0" borderId="6" xfId="0" applyNumberFormat="1" applyFont="1" applyBorder="1" applyAlignment="1">
      <alignment horizontal="justify" vertical="top" wrapText="1"/>
    </xf>
  </cellXfs>
  <cellStyles count="6">
    <cellStyle name="Excel Built-in Normal" xfId="5" xr:uid="{00000000-0005-0000-0000-000000000000}"/>
    <cellStyle name="Heading" xfId="3" xr:uid="{00000000-0005-0000-0000-000001000000}"/>
    <cellStyle name="Heading1" xfId="4" xr:uid="{00000000-0005-0000-0000-000002000000}"/>
    <cellStyle name="Result" xfId="1" xr:uid="{00000000-0005-0000-0000-000003000000}"/>
    <cellStyle name="Result2" xfId="2" xr:uid="{00000000-0005-0000-0000-000004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4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30" sqref="S30"/>
    </sheetView>
  </sheetViews>
  <sheetFormatPr defaultColWidth="8.88671875" defaultRowHeight="13.2" outlineLevelRow="2" x14ac:dyDescent="0.25"/>
  <cols>
    <col min="1" max="1" width="53.33203125" customWidth="1"/>
    <col min="2" max="2" width="11.77734375" customWidth="1"/>
    <col min="3" max="3" width="24.21875" customWidth="1"/>
    <col min="4" max="4" width="19" hidden="1" customWidth="1"/>
    <col min="5" max="5" width="36.109375" style="39" customWidth="1"/>
    <col min="6" max="6" width="4.33203125" hidden="1" customWidth="1"/>
    <col min="7" max="7" width="14.21875" hidden="1" customWidth="1"/>
    <col min="8" max="8" width="14.5546875" hidden="1" customWidth="1"/>
    <col min="9" max="9" width="12.6640625" hidden="1" customWidth="1"/>
    <col min="10" max="10" width="14.21875" hidden="1" customWidth="1"/>
    <col min="11" max="11" width="13.109375" hidden="1" customWidth="1"/>
    <col min="12" max="14" width="16" hidden="1" customWidth="1"/>
    <col min="15" max="18" width="18.44140625" hidden="1" customWidth="1"/>
    <col min="19" max="19" width="53.88671875" customWidth="1"/>
  </cols>
  <sheetData>
    <row r="1" spans="1:18" ht="46.2" customHeight="1" x14ac:dyDescent="0.25">
      <c r="A1" s="1"/>
      <c r="B1" s="44" t="s">
        <v>45</v>
      </c>
      <c r="C1" s="45"/>
      <c r="D1" s="25" t="s">
        <v>28</v>
      </c>
      <c r="E1" s="32" t="s">
        <v>0</v>
      </c>
      <c r="F1" s="4"/>
      <c r="G1" s="41" t="s">
        <v>37</v>
      </c>
      <c r="H1" s="42"/>
      <c r="I1" s="43"/>
      <c r="J1" s="41" t="s">
        <v>38</v>
      </c>
      <c r="K1" s="42"/>
      <c r="L1" s="43"/>
      <c r="M1" s="41" t="s">
        <v>39</v>
      </c>
      <c r="N1" s="42"/>
      <c r="O1" s="43"/>
      <c r="P1" s="41" t="s">
        <v>40</v>
      </c>
      <c r="Q1" s="42"/>
      <c r="R1" s="43"/>
    </row>
    <row r="2" spans="1:18" ht="18" customHeight="1" x14ac:dyDescent="0.25">
      <c r="A2" s="1"/>
      <c r="B2" s="1" t="s">
        <v>19</v>
      </c>
      <c r="C2" s="1" t="s">
        <v>1</v>
      </c>
      <c r="D2" s="1"/>
      <c r="E2" s="32"/>
      <c r="F2" s="4"/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29</v>
      </c>
      <c r="N2" s="3" t="s">
        <v>30</v>
      </c>
      <c r="O2" s="3" t="s">
        <v>31</v>
      </c>
      <c r="P2" s="3" t="s">
        <v>32</v>
      </c>
      <c r="Q2" s="3" t="s">
        <v>33</v>
      </c>
      <c r="R2" s="3" t="s">
        <v>34</v>
      </c>
    </row>
    <row r="3" spans="1:18" s="7" customFormat="1" ht="19.05" customHeight="1" x14ac:dyDescent="0.25">
      <c r="A3" s="10" t="s">
        <v>14</v>
      </c>
      <c r="B3" s="11"/>
      <c r="C3" s="11">
        <f>C4+C5</f>
        <v>11928000</v>
      </c>
      <c r="D3" s="11"/>
      <c r="E3" s="33" t="s">
        <v>46</v>
      </c>
      <c r="F3" s="6"/>
      <c r="G3" s="11">
        <f t="shared" ref="G3:M3" si="0">G4+G5</f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>N4+N5</f>
        <v>0</v>
      </c>
      <c r="O3" s="11">
        <f>O4+O5</f>
        <v>0</v>
      </c>
      <c r="P3" s="11">
        <f>P4+P5</f>
        <v>0</v>
      </c>
      <c r="Q3" s="11">
        <f>Q4+Q5</f>
        <v>0</v>
      </c>
      <c r="R3" s="11">
        <f>R4+R5</f>
        <v>0</v>
      </c>
    </row>
    <row r="4" spans="1:18" s="7" customFormat="1" ht="19.05" customHeight="1" outlineLevel="1" x14ac:dyDescent="0.25">
      <c r="A4" s="13" t="s">
        <v>3</v>
      </c>
      <c r="B4" s="5"/>
      <c r="C4" s="5"/>
      <c r="D4" s="5"/>
      <c r="E4" s="34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7" customFormat="1" ht="19.05" customHeight="1" outlineLevel="1" x14ac:dyDescent="0.25">
      <c r="A5" s="13" t="s">
        <v>15</v>
      </c>
      <c r="B5" s="5"/>
      <c r="C5" s="5">
        <f>142*7000*12</f>
        <v>11928000</v>
      </c>
      <c r="D5" s="5">
        <f>G5+H5+I5+J5+K5+L5+M5+N5+O5+P5+Q5+R5</f>
        <v>0</v>
      </c>
      <c r="E5" s="34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7" customFormat="1" ht="19.05" customHeight="1" outlineLevel="1" x14ac:dyDescent="0.25">
      <c r="A6" s="13" t="s">
        <v>35</v>
      </c>
      <c r="B6" s="5"/>
      <c r="C6" s="5"/>
      <c r="D6" s="5">
        <v>312000</v>
      </c>
      <c r="E6" s="34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36</v>
      </c>
    </row>
    <row r="7" spans="1:18" s="7" customFormat="1" ht="19.05" customHeight="1" x14ac:dyDescent="0.25">
      <c r="A7" s="10" t="s">
        <v>2</v>
      </c>
      <c r="B7" s="11"/>
      <c r="C7" s="11">
        <f>C8+C11+C19+C23+C31+C30</f>
        <v>11933712</v>
      </c>
      <c r="D7" s="11">
        <f>D8+D11+D19+D23+D31</f>
        <v>0</v>
      </c>
      <c r="E7" s="33"/>
      <c r="F7" s="6"/>
      <c r="G7" s="11">
        <f t="shared" ref="G7:R7" si="1">G8+G11+G19+G23+G31</f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s="7" customFormat="1" ht="19.05" customHeight="1" outlineLevel="1" x14ac:dyDescent="0.25">
      <c r="A8" s="12" t="s">
        <v>43</v>
      </c>
      <c r="B8" s="14">
        <f>C8/C3</f>
        <v>0.32528504359490273</v>
      </c>
      <c r="C8" s="18">
        <f>C9+C10</f>
        <v>3880000</v>
      </c>
      <c r="D8" s="18">
        <f t="shared" ref="D8:D31" si="2">G8+H8+I8+J8+K8+L8+M8+N8+O8+P8+Q8+R8</f>
        <v>0</v>
      </c>
      <c r="E8" s="52"/>
      <c r="F8" s="6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7" customFormat="1" ht="19.05" customHeight="1" outlineLevel="2" x14ac:dyDescent="0.25">
      <c r="A9" s="20" t="s">
        <v>42</v>
      </c>
      <c r="B9" s="14"/>
      <c r="C9" s="5">
        <f>12*240000</f>
        <v>2880000</v>
      </c>
      <c r="D9" s="24">
        <f t="shared" si="2"/>
        <v>0</v>
      </c>
      <c r="E9" s="53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s="7" customFormat="1" ht="39.450000000000003" customHeight="1" outlineLevel="2" x14ac:dyDescent="0.25">
      <c r="A10" s="20" t="s">
        <v>44</v>
      </c>
      <c r="B10" s="14"/>
      <c r="C10" s="5">
        <f>200000*5</f>
        <v>1000000</v>
      </c>
      <c r="D10" s="24">
        <f t="shared" si="2"/>
        <v>0</v>
      </c>
      <c r="E10" s="35" t="s">
        <v>47</v>
      </c>
      <c r="F10" s="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s="7" customFormat="1" ht="19.05" customHeight="1" outlineLevel="1" x14ac:dyDescent="0.25">
      <c r="A11" s="12" t="s">
        <v>20</v>
      </c>
      <c r="B11" s="14">
        <f>C11/C3</f>
        <v>0.29254434942991281</v>
      </c>
      <c r="C11" s="27">
        <f>SUM(C12:C18)</f>
        <v>3489469</v>
      </c>
      <c r="D11" s="26">
        <f t="shared" si="2"/>
        <v>0</v>
      </c>
      <c r="E11" s="49"/>
      <c r="F11" s="6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s="7" customFormat="1" ht="19.05" customHeight="1" outlineLevel="2" x14ac:dyDescent="0.25">
      <c r="A12" s="28" t="s">
        <v>7</v>
      </c>
      <c r="B12" s="22"/>
      <c r="C12" s="24">
        <v>780000</v>
      </c>
      <c r="D12" s="5">
        <f t="shared" si="2"/>
        <v>0</v>
      </c>
      <c r="E12" s="50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s="7" customFormat="1" ht="19.05" customHeight="1" outlineLevel="2" x14ac:dyDescent="0.25">
      <c r="A13" s="28" t="s">
        <v>8</v>
      </c>
      <c r="B13" s="22"/>
      <c r="C13" s="24">
        <v>780000</v>
      </c>
      <c r="D13" s="5">
        <f t="shared" si="2"/>
        <v>0</v>
      </c>
      <c r="E13" s="50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s="7" customFormat="1" ht="19.05" customHeight="1" outlineLevel="2" x14ac:dyDescent="0.25">
      <c r="A14" s="28" t="s">
        <v>41</v>
      </c>
      <c r="B14" s="22"/>
      <c r="C14" s="24">
        <v>780000</v>
      </c>
      <c r="D14" s="5">
        <f t="shared" si="2"/>
        <v>0</v>
      </c>
      <c r="E14" s="50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7" customFormat="1" ht="19.05" customHeight="1" outlineLevel="2" x14ac:dyDescent="0.25">
      <c r="A15" s="29" t="s">
        <v>16</v>
      </c>
      <c r="B15" s="15"/>
      <c r="C15" s="5">
        <v>349655</v>
      </c>
      <c r="D15" s="5">
        <f t="shared" si="2"/>
        <v>0</v>
      </c>
      <c r="E15" s="50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s="7" customFormat="1" ht="19.05" customHeight="1" outlineLevel="2" x14ac:dyDescent="0.25">
      <c r="A16" s="29" t="s">
        <v>9</v>
      </c>
      <c r="B16" s="16"/>
      <c r="C16" s="5">
        <v>455379</v>
      </c>
      <c r="D16" s="5">
        <f t="shared" si="2"/>
        <v>0</v>
      </c>
      <c r="E16" s="50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s="7" customFormat="1" ht="19.05" customHeight="1" outlineLevel="2" x14ac:dyDescent="0.25">
      <c r="A17" s="29" t="s">
        <v>21</v>
      </c>
      <c r="B17" s="16"/>
      <c r="C17" s="5">
        <v>178270</v>
      </c>
      <c r="D17" s="5">
        <f t="shared" si="2"/>
        <v>0</v>
      </c>
      <c r="E17" s="51"/>
      <c r="F17" s="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s="7" customFormat="1" ht="19.05" customHeight="1" outlineLevel="2" x14ac:dyDescent="0.25">
      <c r="A18" s="31" t="s">
        <v>50</v>
      </c>
      <c r="B18" s="16"/>
      <c r="C18" s="30">
        <v>166165</v>
      </c>
      <c r="D18" s="24"/>
      <c r="E18" s="36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7" customFormat="1" ht="19.05" customHeight="1" outlineLevel="1" x14ac:dyDescent="0.25">
      <c r="A19" s="12" t="s">
        <v>18</v>
      </c>
      <c r="B19" s="17">
        <f>C19/C3</f>
        <v>0.12994634473507713</v>
      </c>
      <c r="C19" s="18">
        <f>SUM(C20:C22)</f>
        <v>1550000</v>
      </c>
      <c r="D19" s="26">
        <f t="shared" si="2"/>
        <v>0</v>
      </c>
      <c r="E19" s="34"/>
      <c r="F19" s="6"/>
      <c r="G19" s="18">
        <f t="shared" ref="G19:N19" si="3">SUM(G20:G22)</f>
        <v>0</v>
      </c>
      <c r="H19" s="18">
        <f t="shared" si="3"/>
        <v>0</v>
      </c>
      <c r="I19" s="18">
        <f t="shared" si="3"/>
        <v>0</v>
      </c>
      <c r="J19" s="18">
        <f t="shared" si="3"/>
        <v>0</v>
      </c>
      <c r="K19" s="18">
        <f t="shared" si="3"/>
        <v>0</v>
      </c>
      <c r="L19" s="18">
        <f t="shared" si="3"/>
        <v>0</v>
      </c>
      <c r="M19" s="18">
        <f>SUM(M20:M22)</f>
        <v>0</v>
      </c>
      <c r="N19" s="18">
        <f t="shared" si="3"/>
        <v>0</v>
      </c>
      <c r="O19" s="18">
        <f>SUM(O20:O22)</f>
        <v>0</v>
      </c>
      <c r="P19" s="18">
        <f>SUM(P20:P22)</f>
        <v>0</v>
      </c>
      <c r="Q19" s="18">
        <f t="shared" ref="Q19:R19" si="4">SUM(Q20:Q22)</f>
        <v>0</v>
      </c>
      <c r="R19" s="18">
        <f t="shared" si="4"/>
        <v>0</v>
      </c>
    </row>
    <row r="20" spans="1:18" s="7" customFormat="1" ht="34.950000000000003" customHeight="1" outlineLevel="2" x14ac:dyDescent="0.25">
      <c r="A20" s="13" t="s">
        <v>10</v>
      </c>
      <c r="B20" s="15"/>
      <c r="C20" s="5">
        <v>550000</v>
      </c>
      <c r="D20" s="5">
        <f t="shared" si="2"/>
        <v>0</v>
      </c>
      <c r="E20" s="34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7" customFormat="1" ht="34.950000000000003" customHeight="1" outlineLevel="2" x14ac:dyDescent="0.25">
      <c r="A21" s="13" t="s">
        <v>11</v>
      </c>
      <c r="B21" s="15"/>
      <c r="C21" s="5">
        <v>700000</v>
      </c>
      <c r="D21" s="5">
        <f t="shared" si="2"/>
        <v>0</v>
      </c>
      <c r="E21" s="34"/>
      <c r="F21" s="6"/>
      <c r="G21" s="23"/>
      <c r="H21" s="23"/>
      <c r="I21" s="23"/>
      <c r="J21" s="23"/>
      <c r="K21" s="23"/>
      <c r="L21" s="5"/>
      <c r="M21" s="5"/>
      <c r="N21" s="5"/>
      <c r="O21" s="5"/>
      <c r="P21" s="5"/>
      <c r="Q21" s="5"/>
      <c r="R21" s="5"/>
    </row>
    <row r="22" spans="1:18" s="7" customFormat="1" ht="34.950000000000003" customHeight="1" outlineLevel="2" x14ac:dyDescent="0.25">
      <c r="A22" s="13" t="s">
        <v>12</v>
      </c>
      <c r="B22" s="15"/>
      <c r="C22" s="5">
        <v>300000</v>
      </c>
      <c r="D22" s="5">
        <f t="shared" si="2"/>
        <v>0</v>
      </c>
      <c r="E22" s="34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7" customFormat="1" ht="19.05" customHeight="1" outlineLevel="1" x14ac:dyDescent="0.25">
      <c r="A23" s="12" t="s">
        <v>17</v>
      </c>
      <c r="B23" s="14">
        <f>C23/C3</f>
        <v>0.11856497317236754</v>
      </c>
      <c r="C23" s="18">
        <f>SUM(C24:C29)</f>
        <v>1414243</v>
      </c>
      <c r="D23" s="26">
        <f t="shared" si="2"/>
        <v>0</v>
      </c>
      <c r="E23" s="46"/>
      <c r="F23" s="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s="7" customFormat="1" ht="19.05" customHeight="1" outlineLevel="2" x14ac:dyDescent="0.25">
      <c r="A24" s="13" t="s">
        <v>4</v>
      </c>
      <c r="B24" s="15"/>
      <c r="C24" s="5">
        <v>300000</v>
      </c>
      <c r="D24" s="5">
        <f t="shared" si="2"/>
        <v>0</v>
      </c>
      <c r="E24" s="47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7" customFormat="1" ht="19.05" customHeight="1" outlineLevel="2" x14ac:dyDescent="0.25">
      <c r="A25" s="13" t="s">
        <v>5</v>
      </c>
      <c r="B25" s="15"/>
      <c r="C25" s="5">
        <v>300000</v>
      </c>
      <c r="D25" s="5">
        <f t="shared" si="2"/>
        <v>0</v>
      </c>
      <c r="E25" s="47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7" customFormat="1" ht="19.05" customHeight="1" outlineLevel="2" x14ac:dyDescent="0.25">
      <c r="A26" s="13" t="s">
        <v>6</v>
      </c>
      <c r="B26" s="15"/>
      <c r="C26" s="5">
        <v>300000</v>
      </c>
      <c r="D26" s="5">
        <f t="shared" si="2"/>
        <v>0</v>
      </c>
      <c r="E26" s="47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7" customFormat="1" ht="19.05" customHeight="1" outlineLevel="2" x14ac:dyDescent="0.25">
      <c r="A27" s="13" t="s">
        <v>16</v>
      </c>
      <c r="B27" s="15"/>
      <c r="C27" s="5">
        <v>134484</v>
      </c>
      <c r="D27" s="5">
        <f t="shared" si="2"/>
        <v>0</v>
      </c>
      <c r="E27" s="47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7" customFormat="1" ht="19.05" customHeight="1" outlineLevel="2" x14ac:dyDescent="0.25">
      <c r="A28" s="13" t="s">
        <v>9</v>
      </c>
      <c r="B28" s="16"/>
      <c r="C28" s="5">
        <v>312414</v>
      </c>
      <c r="D28" s="5">
        <f t="shared" si="2"/>
        <v>0</v>
      </c>
      <c r="E28" s="48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s="7" customFormat="1" ht="19.05" customHeight="1" outlineLevel="2" x14ac:dyDescent="0.25">
      <c r="A29" s="31" t="s">
        <v>50</v>
      </c>
      <c r="B29" s="16"/>
      <c r="C29" s="30">
        <v>67345</v>
      </c>
      <c r="D29" s="5">
        <f t="shared" si="2"/>
        <v>0</v>
      </c>
      <c r="E29" s="37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7" customFormat="1" ht="19.05" customHeight="1" outlineLevel="2" x14ac:dyDescent="0.25">
      <c r="A30" s="12" t="s">
        <v>48</v>
      </c>
      <c r="B30" s="14">
        <f>C30/C3</f>
        <v>6.70690811535882E-2</v>
      </c>
      <c r="C30" s="18">
        <v>800000</v>
      </c>
      <c r="D30" s="5"/>
      <c r="E30" s="40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7" customFormat="1" ht="29.55" customHeight="1" outlineLevel="1" x14ac:dyDescent="0.25">
      <c r="A31" s="12" t="s">
        <v>49</v>
      </c>
      <c r="B31" s="14">
        <f>C31/C3</f>
        <v>6.70690811535882E-2</v>
      </c>
      <c r="C31" s="18">
        <v>800000</v>
      </c>
      <c r="D31" s="18">
        <f t="shared" si="2"/>
        <v>0</v>
      </c>
      <c r="E31" s="34"/>
      <c r="F31" s="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s="7" customFormat="1" ht="22.05" customHeight="1" x14ac:dyDescent="0.25">
      <c r="A32" s="8" t="s">
        <v>13</v>
      </c>
      <c r="B32" s="9"/>
      <c r="C32" s="19">
        <f>C3-C7</f>
        <v>-5712</v>
      </c>
      <c r="D32" s="19">
        <f>D4+D5-D7</f>
        <v>0</v>
      </c>
      <c r="E32" s="38"/>
      <c r="F32" s="6"/>
      <c r="G32" s="19">
        <f t="shared" ref="G32:L32" si="5">G3-G7</f>
        <v>0</v>
      </c>
      <c r="H32" s="19">
        <f t="shared" si="5"/>
        <v>0</v>
      </c>
      <c r="I32" s="19">
        <f t="shared" si="5"/>
        <v>0</v>
      </c>
      <c r="J32" s="19">
        <f t="shared" si="5"/>
        <v>0</v>
      </c>
      <c r="K32" s="19">
        <f t="shared" si="5"/>
        <v>0</v>
      </c>
      <c r="L32" s="19">
        <f t="shared" si="5"/>
        <v>0</v>
      </c>
      <c r="M32" s="19">
        <f t="shared" ref="M32:R32" si="6">M3-M7</f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19">
        <f t="shared" si="6"/>
        <v>0</v>
      </c>
      <c r="R32" s="19">
        <f t="shared" si="6"/>
        <v>0</v>
      </c>
    </row>
    <row r="34" spans="3:18" x14ac:dyDescent="0.25">
      <c r="C34" s="2"/>
      <c r="D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mergeCells count="8">
    <mergeCell ref="P1:R1"/>
    <mergeCell ref="M1:O1"/>
    <mergeCell ref="G1:I1"/>
    <mergeCell ref="B1:C1"/>
    <mergeCell ref="E23:E28"/>
    <mergeCell ref="E11:E17"/>
    <mergeCell ref="J1:L1"/>
    <mergeCell ref="E8:E9"/>
  </mergeCells>
  <pageMargins left="0.25" right="0.25" top="0.75" bottom="0.75" header="0.3" footer="0.3"/>
  <pageSetup paperSize="9" scale="68" fitToWidth="0" orientation="landscape" r:id="rId1"/>
  <ignoredErrors>
    <ignoredError sqref="B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Admin</cp:lastModifiedBy>
  <cp:lastPrinted>2025-11-20T08:41:51Z</cp:lastPrinted>
  <dcterms:created xsi:type="dcterms:W3CDTF">2022-12-20T06:20:16Z</dcterms:created>
  <dcterms:modified xsi:type="dcterms:W3CDTF">2026-03-10T07:42:57Z</dcterms:modified>
</cp:coreProperties>
</file>