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C7CC798-8B46-45D7-8C1C-57A8B23857A0}" xr6:coauthVersionLast="45" xr6:coauthVersionMax="45" xr10:uidLastSave="{00000000-0000-0000-0000-000000000000}"/>
  <bookViews>
    <workbookView xWindow="-108" yWindow="-108" windowWidth="23256" windowHeight="12576" tabRatio="595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21" i="2" l="1"/>
  <c r="D6" i="2" l="1"/>
  <c r="D7" i="2"/>
  <c r="D8" i="2"/>
  <c r="D10" i="2"/>
  <c r="D11" i="2"/>
  <c r="D12" i="2"/>
  <c r="D13" i="2"/>
  <c r="D14" i="2"/>
  <c r="D15" i="2"/>
  <c r="D5" i="2"/>
  <c r="AA16" i="2" l="1"/>
  <c r="AA17" i="2" s="1"/>
  <c r="D9" i="2"/>
  <c r="Y16" i="2"/>
  <c r="Y17" i="2" s="1"/>
  <c r="W16" i="2"/>
  <c r="W17" i="2" s="1"/>
  <c r="U17" i="2" l="1"/>
  <c r="S16" i="2"/>
  <c r="S17" i="2" s="1"/>
  <c r="Q16" i="2"/>
  <c r="Q17" i="2" s="1"/>
  <c r="O16" i="2" l="1"/>
  <c r="O17" i="2" s="1"/>
  <c r="M16" i="2" l="1"/>
  <c r="M17" i="2" s="1"/>
  <c r="K16" i="2" l="1"/>
  <c r="K17" i="2" s="1"/>
  <c r="I16" i="2"/>
  <c r="I17" i="2" s="1"/>
  <c r="G16" i="2"/>
  <c r="G17" i="2" s="1"/>
  <c r="E16" i="2" l="1"/>
  <c r="D16" i="2" s="1"/>
  <c r="E17" i="2"/>
  <c r="D17" i="2" l="1"/>
  <c r="B25" i="2" s="1"/>
  <c r="B27" i="2" s="1"/>
</calcChain>
</file>

<file path=xl/sharedStrings.xml><?xml version="1.0" encoding="utf-8"?>
<sst xmlns="http://schemas.openxmlformats.org/spreadsheetml/2006/main" count="95" uniqueCount="51">
  <si>
    <t>Статья расхода</t>
  </si>
  <si>
    <t>Комментарии</t>
  </si>
  <si>
    <t>З\П председателя</t>
  </si>
  <si>
    <t>З\П бухгалтера</t>
  </si>
  <si>
    <t>З\П коменданта</t>
  </si>
  <si>
    <t>Услуги банка</t>
  </si>
  <si>
    <t>Охрана</t>
  </si>
  <si>
    <t>Электроэнергия</t>
  </si>
  <si>
    <t>Вывоз мусора</t>
  </si>
  <si>
    <t>Очистка снега</t>
  </si>
  <si>
    <t>Прочие расходы</t>
  </si>
  <si>
    <t>Итого в год:</t>
  </si>
  <si>
    <t>Налог на Земли общего пользования</t>
  </si>
  <si>
    <t>Сумма в год</t>
  </si>
  <si>
    <t>Налоги на з/ту</t>
  </si>
  <si>
    <t>ВСЕГО</t>
  </si>
  <si>
    <t>Сумма</t>
  </si>
  <si>
    <t>Контрагент</t>
  </si>
  <si>
    <t>Итого</t>
  </si>
  <si>
    <t>АО " Мосэнерго"</t>
  </si>
  <si>
    <t>Рузский регин.опер.</t>
  </si>
  <si>
    <t>Поступлений всего</t>
  </si>
  <si>
    <t>ЧВ</t>
  </si>
  <si>
    <t>3 700 ежемесячно, содержание счета</t>
  </si>
  <si>
    <t>Госпошлина, пени</t>
  </si>
  <si>
    <t>З/п рабочего</t>
  </si>
  <si>
    <t>Смыков М.</t>
  </si>
  <si>
    <t>РАСХОД ФАКТ 2025</t>
  </si>
  <si>
    <t>Смета ДНП "Березки" на 2025 год</t>
  </si>
  <si>
    <t>4 квартал 2024 г.</t>
  </si>
  <si>
    <t xml:space="preserve">700- Уфанет ) видеонаблюдение), 21944,41-Комус ( канцтовары),17140,34-подотчет </t>
  </si>
  <si>
    <t xml:space="preserve">26500- ( ремонт шлагбаума  ИП Рогачев) , 6600- 1С отчетность </t>
  </si>
  <si>
    <t>1400-УФАНЕТ видеонаблюдение, 1000- 1С отетность, 8000- ремонт шлагбаума</t>
  </si>
  <si>
    <t>1 квартал 2025</t>
  </si>
  <si>
    <t>784,77- видеонаблюдение, 4000 обучение противопожарная безопаность, 27887- ремонт шлагбаума</t>
  </si>
  <si>
    <t>1184,71-бензин, 800- видеонаблюдение,4200- продление ЭЦП, 9000- огнетушители,25230- масло , леска , фильтр,13575- редуктор</t>
  </si>
  <si>
    <t xml:space="preserve">3890- ремонт шлагбаума, 9000-ИП Рогачев, 800-- видеонаблюдение </t>
  </si>
  <si>
    <t>64000-госпошлина в доход государства, 20010 покупка хозтоваров,10430- видеонаблюдение</t>
  </si>
  <si>
    <t>5000-ремонт шлагбаума ,12659-ИП Филонин,4000-асенезаторская машина</t>
  </si>
  <si>
    <t>308-УСН,2000 -госпошлина,1061,76 -налоговой вестник ,2668,49-видеонаблюдение</t>
  </si>
  <si>
    <t>3 квартал</t>
  </si>
  <si>
    <t>2000--госпошлина, 3570-видеонаблюдение</t>
  </si>
  <si>
    <t>8000-госпошлина, 2100-1С,1590-лопаты,3570-видеонаблюдение, 84500-ремонт шлагбаума</t>
  </si>
  <si>
    <t>Расходов всего</t>
  </si>
  <si>
    <t xml:space="preserve">Коментарии </t>
  </si>
  <si>
    <t xml:space="preserve">Членские взносы </t>
  </si>
  <si>
    <t>Пришло фактически</t>
  </si>
  <si>
    <t>Планируемый приход за 2025 из расчета 316*13000</t>
  </si>
  <si>
    <t>Недополучено за 2025 г</t>
  </si>
  <si>
    <t>с учетом поступлений по судебным приказам и претензиям , а также приход денежных средств по оплатам за предыдущий период</t>
  </si>
  <si>
    <t>Дефицит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</si>
</sst>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rgb="FF800080"/>
      <name val="Calibri"/>
      <family val="2"/>
      <charset val="204"/>
    </font>
    <font>
      <i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1"/>
    </font>
    <font>
      <i/>
      <sz val="1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0" fillId="0" borderId="2" xfId="0" applyBorder="1"/>
    <xf numFmtId="0" fontId="4" fillId="0" borderId="2" xfId="0" applyFont="1" applyBorder="1" applyAlignment="1">
      <alignment horizontal="right"/>
    </xf>
    <xf numFmtId="0" fontId="0" fillId="5" borderId="3" xfId="0" applyFill="1" applyBorder="1"/>
    <xf numFmtId="0" fontId="5" fillId="7" borderId="2" xfId="0" applyFont="1" applyFill="1" applyBorder="1" applyAlignment="1">
      <alignment vertical="center" wrapText="1"/>
    </xf>
    <xf numFmtId="3" fontId="5" fillId="7" borderId="2" xfId="0" applyNumberFormat="1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vertical="center" wrapText="1"/>
    </xf>
    <xf numFmtId="3" fontId="5" fillId="7" borderId="6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7" fillId="3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/>
    <xf numFmtId="0" fontId="2" fillId="8" borderId="2" xfId="0" applyFont="1" applyFill="1" applyBorder="1" applyAlignment="1">
      <alignment horizontal="center"/>
    </xf>
    <xf numFmtId="4" fontId="10" fillId="0" borderId="2" xfId="1" applyNumberFormat="1" applyFont="1" applyBorder="1" applyAlignment="1">
      <alignment horizontal="right" vertical="top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3" borderId="2" xfId="0" applyFill="1" applyBorder="1"/>
    <xf numFmtId="0" fontId="8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 wrapText="1"/>
    </xf>
    <xf numFmtId="0" fontId="0" fillId="5" borderId="8" xfId="0" applyFill="1" applyBorder="1"/>
    <xf numFmtId="0" fontId="5" fillId="3" borderId="2" xfId="0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" fontId="11" fillId="0" borderId="11" xfId="1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2" fillId="3" borderId="2" xfId="0" applyFont="1" applyFill="1" applyBorder="1"/>
    <xf numFmtId="0" fontId="12" fillId="0" borderId="2" xfId="0" applyFont="1" applyBorder="1"/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10" borderId="2" xfId="0" applyFont="1" applyFill="1" applyBorder="1"/>
    <xf numFmtId="3" fontId="1" fillId="10" borderId="2" xfId="0" applyNumberFormat="1" applyFont="1" applyFill="1" applyBorder="1" applyAlignment="1">
      <alignment horizontal="center"/>
    </xf>
    <xf numFmtId="17" fontId="2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2" xfId="1" xr:uid="{00000000-0005-0000-0000-000001000000}"/>
  </cellStyles>
  <dxfs count="0"/>
  <tableStyles count="0" defaultTableStyle="TableStyleMedium9" defaultPivotStyle="PivotStyleLight16"/>
  <colors>
    <mruColors>
      <color rgb="FF99FFCC"/>
      <color rgb="FF99FF66"/>
      <color rgb="FFFF9933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workbookViewId="0">
      <pane xSplit="4" ySplit="4" topLeftCell="U5" activePane="bottomRight" state="frozen"/>
      <selection pane="topRight" activeCell="E1" sqref="E1"/>
      <selection pane="bottomLeft" activeCell="A5" sqref="A5"/>
      <selection pane="bottomRight" activeCell="B27" sqref="B27"/>
    </sheetView>
  </sheetViews>
  <sheetFormatPr defaultRowHeight="14.4" x14ac:dyDescent="0.3"/>
  <cols>
    <col min="1" max="1" width="23.21875" customWidth="1"/>
    <col min="2" max="2" width="19.44140625" customWidth="1"/>
    <col min="3" max="3" width="10.77734375" customWidth="1"/>
    <col min="4" max="4" width="14" customWidth="1"/>
    <col min="5" max="5" width="10.33203125" customWidth="1"/>
    <col min="6" max="6" width="22.33203125" customWidth="1"/>
    <col min="7" max="7" width="9.77734375" customWidth="1"/>
    <col min="8" max="8" width="18.5546875" customWidth="1"/>
    <col min="9" max="9" width="9.33203125" customWidth="1"/>
    <col min="10" max="10" width="18.77734375" customWidth="1"/>
    <col min="11" max="11" width="8.44140625" customWidth="1"/>
    <col min="12" max="12" width="21.44140625" customWidth="1"/>
    <col min="13" max="13" width="10.44140625" customWidth="1"/>
    <col min="14" max="14" width="20.88671875" customWidth="1"/>
    <col min="15" max="15" width="10" customWidth="1"/>
    <col min="16" max="16" width="23.5546875" customWidth="1"/>
    <col min="17" max="17" width="9.77734375" customWidth="1"/>
    <col min="18" max="18" width="20.5546875" customWidth="1"/>
    <col min="19" max="19" width="9.5546875" customWidth="1"/>
    <col min="20" max="20" width="20.5546875" customWidth="1"/>
    <col min="21" max="21" width="10.33203125" customWidth="1"/>
    <col min="22" max="22" width="20.5546875" customWidth="1"/>
    <col min="23" max="23" width="10.44140625" customWidth="1"/>
    <col min="24" max="24" width="19.21875" customWidth="1"/>
    <col min="25" max="25" width="11.109375" customWidth="1"/>
    <col min="26" max="26" width="18" customWidth="1"/>
    <col min="27" max="27" width="11.33203125" customWidth="1"/>
    <col min="28" max="28" width="20" customWidth="1"/>
    <col min="29" max="805" width="8.6640625"/>
  </cols>
  <sheetData>
    <row r="1" spans="1:28" ht="15" customHeight="1" x14ac:dyDescent="0.3">
      <c r="A1" s="40" t="s">
        <v>28</v>
      </c>
      <c r="B1" s="40"/>
      <c r="C1" s="40"/>
      <c r="D1" s="44" t="s">
        <v>27</v>
      </c>
    </row>
    <row r="2" spans="1:28" ht="15.6" customHeight="1" x14ac:dyDescent="0.3">
      <c r="A2" s="40"/>
      <c r="B2" s="40"/>
      <c r="C2" s="40"/>
      <c r="D2" s="45"/>
    </row>
    <row r="3" spans="1:28" ht="13.8" customHeight="1" x14ac:dyDescent="0.3">
      <c r="A3" s="41" t="s">
        <v>0</v>
      </c>
      <c r="B3" s="41" t="s">
        <v>1</v>
      </c>
      <c r="C3" s="41" t="s">
        <v>13</v>
      </c>
      <c r="D3" s="42" t="s">
        <v>15</v>
      </c>
      <c r="E3" s="37">
        <v>45658</v>
      </c>
      <c r="F3" s="38"/>
      <c r="G3" s="37">
        <v>45689</v>
      </c>
      <c r="H3" s="38"/>
      <c r="I3" s="37">
        <v>45717</v>
      </c>
      <c r="J3" s="38"/>
      <c r="K3" s="37">
        <v>45748</v>
      </c>
      <c r="L3" s="38"/>
      <c r="M3" s="37">
        <v>45778</v>
      </c>
      <c r="N3" s="38"/>
      <c r="O3" s="37">
        <v>45809</v>
      </c>
      <c r="P3" s="38"/>
      <c r="Q3" s="37">
        <v>45839</v>
      </c>
      <c r="R3" s="38"/>
      <c r="S3" s="37">
        <v>45870</v>
      </c>
      <c r="T3" s="38"/>
      <c r="U3" s="37">
        <v>45901</v>
      </c>
      <c r="V3" s="38"/>
      <c r="W3" s="37">
        <v>45931</v>
      </c>
      <c r="X3" s="38"/>
      <c r="Y3" s="37">
        <v>45962</v>
      </c>
      <c r="Z3" s="38"/>
      <c r="AA3" s="37">
        <v>45992</v>
      </c>
      <c r="AB3" s="38"/>
    </row>
    <row r="4" spans="1:28" ht="15.6" customHeight="1" x14ac:dyDescent="0.3">
      <c r="A4" s="41"/>
      <c r="B4" s="41"/>
      <c r="C4" s="41"/>
      <c r="D4" s="43"/>
      <c r="E4" s="13" t="s">
        <v>16</v>
      </c>
      <c r="F4" s="13" t="s">
        <v>17</v>
      </c>
      <c r="G4" s="13" t="s">
        <v>16</v>
      </c>
      <c r="H4" s="13" t="s">
        <v>17</v>
      </c>
      <c r="I4" s="13" t="s">
        <v>16</v>
      </c>
      <c r="J4" s="13" t="s">
        <v>17</v>
      </c>
      <c r="K4" s="13" t="s">
        <v>16</v>
      </c>
      <c r="L4" s="13" t="s">
        <v>17</v>
      </c>
      <c r="M4" s="13" t="s">
        <v>16</v>
      </c>
      <c r="N4" s="13" t="s">
        <v>17</v>
      </c>
      <c r="O4" s="13" t="s">
        <v>16</v>
      </c>
      <c r="P4" s="13" t="s">
        <v>17</v>
      </c>
      <c r="Q4" s="13" t="s">
        <v>16</v>
      </c>
      <c r="R4" s="13" t="s">
        <v>17</v>
      </c>
      <c r="S4" s="13" t="s">
        <v>16</v>
      </c>
      <c r="T4" s="13" t="s">
        <v>17</v>
      </c>
      <c r="U4" s="13" t="s">
        <v>16</v>
      </c>
      <c r="V4" s="13" t="s">
        <v>17</v>
      </c>
      <c r="W4" s="13" t="s">
        <v>16</v>
      </c>
      <c r="X4" s="13" t="s">
        <v>17</v>
      </c>
      <c r="Y4" s="13" t="s">
        <v>16</v>
      </c>
      <c r="Z4" s="13" t="s">
        <v>17</v>
      </c>
      <c r="AA4" s="13" t="s">
        <v>16</v>
      </c>
      <c r="AB4" s="13" t="s">
        <v>17</v>
      </c>
    </row>
    <row r="5" spans="1:28" x14ac:dyDescent="0.3">
      <c r="A5" s="4" t="s">
        <v>2</v>
      </c>
      <c r="B5" s="4"/>
      <c r="C5" s="5">
        <v>300000</v>
      </c>
      <c r="D5" s="3">
        <f>E5+G5+I5+K5+M5+O5+Q5+S5+U5+W5+Y5+AA5</f>
        <v>300000</v>
      </c>
      <c r="E5" s="1">
        <v>25000</v>
      </c>
      <c r="F5" s="1"/>
      <c r="G5" s="1">
        <v>25000</v>
      </c>
      <c r="H5" s="1"/>
      <c r="I5" s="1">
        <v>25000</v>
      </c>
      <c r="J5" s="1"/>
      <c r="K5" s="1">
        <v>25000</v>
      </c>
      <c r="L5" s="1"/>
      <c r="M5" s="1">
        <v>25000</v>
      </c>
      <c r="N5" s="1"/>
      <c r="O5" s="1">
        <v>25000</v>
      </c>
      <c r="P5" s="1"/>
      <c r="Q5" s="1">
        <v>25000</v>
      </c>
      <c r="R5" s="1"/>
      <c r="S5" s="1">
        <v>25000</v>
      </c>
      <c r="T5" s="1"/>
      <c r="U5" s="1">
        <v>25000</v>
      </c>
      <c r="V5" s="1"/>
      <c r="W5" s="1">
        <v>25000</v>
      </c>
      <c r="X5" s="18"/>
      <c r="Y5" s="1">
        <v>25000</v>
      </c>
      <c r="Z5" s="19"/>
      <c r="AA5" s="30">
        <v>25000</v>
      </c>
      <c r="AB5" s="32"/>
    </row>
    <row r="6" spans="1:28" ht="18.75" customHeight="1" x14ac:dyDescent="0.3">
      <c r="A6" s="4" t="s">
        <v>3</v>
      </c>
      <c r="B6" s="4"/>
      <c r="C6" s="5">
        <v>300000</v>
      </c>
      <c r="D6" s="3">
        <f t="shared" ref="D6:D17" si="0">E6+G6+I6+K6+M6+O6+Q6+S6+U6+W6+Y6+AA6</f>
        <v>300000</v>
      </c>
      <c r="E6" s="1">
        <v>25000</v>
      </c>
      <c r="F6" s="1"/>
      <c r="G6" s="1">
        <v>25000</v>
      </c>
      <c r="H6" s="1"/>
      <c r="I6" s="1">
        <v>25000</v>
      </c>
      <c r="J6" s="1"/>
      <c r="K6" s="1">
        <v>25000</v>
      </c>
      <c r="L6" s="1"/>
      <c r="M6" s="1">
        <v>25000</v>
      </c>
      <c r="N6" s="1"/>
      <c r="O6" s="1">
        <v>25000</v>
      </c>
      <c r="P6" s="1"/>
      <c r="Q6" s="1">
        <v>25000</v>
      </c>
      <c r="R6" s="1"/>
      <c r="S6" s="1">
        <v>25000</v>
      </c>
      <c r="T6" s="1"/>
      <c r="U6" s="1">
        <v>25000</v>
      </c>
      <c r="V6" s="1"/>
      <c r="W6" s="1">
        <v>25000</v>
      </c>
      <c r="X6" s="18"/>
      <c r="Y6" s="1">
        <v>25000</v>
      </c>
      <c r="Z6" s="19"/>
      <c r="AA6" s="30">
        <v>25000</v>
      </c>
      <c r="AB6" s="33"/>
    </row>
    <row r="7" spans="1:28" x14ac:dyDescent="0.3">
      <c r="A7" s="4" t="s">
        <v>4</v>
      </c>
      <c r="B7" s="4"/>
      <c r="C7" s="5">
        <v>480000</v>
      </c>
      <c r="D7" s="3">
        <f t="shared" si="0"/>
        <v>380000</v>
      </c>
      <c r="E7" s="1">
        <v>40000</v>
      </c>
      <c r="F7" s="1"/>
      <c r="G7" s="1">
        <v>40000</v>
      </c>
      <c r="H7" s="1"/>
      <c r="I7" s="1">
        <v>40000</v>
      </c>
      <c r="J7" s="1"/>
      <c r="K7" s="1">
        <v>40000</v>
      </c>
      <c r="L7" s="1"/>
      <c r="M7" s="1">
        <v>40000</v>
      </c>
      <c r="N7" s="1"/>
      <c r="O7" s="1">
        <v>40000</v>
      </c>
      <c r="P7" s="1"/>
      <c r="Q7" s="1">
        <v>40000</v>
      </c>
      <c r="R7" s="1"/>
      <c r="S7" s="1">
        <v>40000</v>
      </c>
      <c r="T7" s="1"/>
      <c r="U7" s="1"/>
      <c r="V7" s="1"/>
      <c r="W7" s="1">
        <v>20000</v>
      </c>
      <c r="X7" s="18"/>
      <c r="Y7" s="1">
        <v>20000</v>
      </c>
      <c r="Z7" s="19"/>
      <c r="AA7" s="30">
        <v>20000</v>
      </c>
      <c r="AB7" s="33"/>
    </row>
    <row r="8" spans="1:28" x14ac:dyDescent="0.3">
      <c r="A8" s="4" t="s">
        <v>25</v>
      </c>
      <c r="B8" s="4"/>
      <c r="C8" s="5">
        <v>600000</v>
      </c>
      <c r="D8" s="3">
        <f t="shared" si="0"/>
        <v>550000</v>
      </c>
      <c r="E8" s="1">
        <v>50000</v>
      </c>
      <c r="F8" s="1"/>
      <c r="G8" s="1">
        <v>50000</v>
      </c>
      <c r="H8" s="1"/>
      <c r="I8" s="1">
        <v>50000</v>
      </c>
      <c r="J8" s="1"/>
      <c r="K8" s="1">
        <v>50000</v>
      </c>
      <c r="L8" s="1"/>
      <c r="M8" s="1">
        <v>50000</v>
      </c>
      <c r="N8" s="1"/>
      <c r="O8" s="1">
        <v>50000</v>
      </c>
      <c r="P8" s="1"/>
      <c r="Q8" s="1">
        <v>50000</v>
      </c>
      <c r="R8" s="1"/>
      <c r="S8" s="1">
        <v>50000</v>
      </c>
      <c r="T8" s="1"/>
      <c r="U8" s="1"/>
      <c r="V8" s="1"/>
      <c r="W8" s="1">
        <v>50000</v>
      </c>
      <c r="X8" s="18"/>
      <c r="Y8" s="1">
        <v>50000</v>
      </c>
      <c r="Z8" s="19"/>
      <c r="AA8" s="30">
        <v>50000</v>
      </c>
      <c r="AB8" s="33"/>
    </row>
    <row r="9" spans="1:28" ht="18" customHeight="1" x14ac:dyDescent="0.3">
      <c r="A9" s="4" t="s">
        <v>14</v>
      </c>
      <c r="B9" s="4"/>
      <c r="C9" s="5">
        <v>834207</v>
      </c>
      <c r="D9" s="3">
        <f t="shared" si="0"/>
        <v>759722.14999999991</v>
      </c>
      <c r="E9" s="1">
        <v>69517</v>
      </c>
      <c r="F9" s="1"/>
      <c r="G9" s="1">
        <v>69517</v>
      </c>
      <c r="H9" s="1"/>
      <c r="I9" s="1">
        <v>69517</v>
      </c>
      <c r="J9" s="1"/>
      <c r="K9" s="1">
        <v>69517</v>
      </c>
      <c r="L9" s="1"/>
      <c r="M9" s="1">
        <v>69517</v>
      </c>
      <c r="N9" s="1"/>
      <c r="O9" s="1">
        <v>69517</v>
      </c>
      <c r="P9" s="1"/>
      <c r="Q9" s="1">
        <v>69517</v>
      </c>
      <c r="R9" s="1"/>
      <c r="S9" s="1">
        <v>69517</v>
      </c>
      <c r="T9" s="1"/>
      <c r="U9" s="1">
        <v>24827.58</v>
      </c>
      <c r="V9" s="1"/>
      <c r="W9" s="1">
        <v>59586.19</v>
      </c>
      <c r="X9" s="18"/>
      <c r="Y9" s="1">
        <v>59586.19</v>
      </c>
      <c r="Z9" s="1"/>
      <c r="AA9" s="30">
        <v>59586.19</v>
      </c>
      <c r="AB9" s="34"/>
    </row>
    <row r="10" spans="1:28" ht="27.6" x14ac:dyDescent="0.3">
      <c r="A10" s="4" t="s">
        <v>5</v>
      </c>
      <c r="B10" s="4" t="s">
        <v>23</v>
      </c>
      <c r="C10" s="5">
        <v>50000</v>
      </c>
      <c r="D10" s="3">
        <f t="shared" si="0"/>
        <v>43491.159999999996</v>
      </c>
      <c r="E10" s="1">
        <v>3835.7</v>
      </c>
      <c r="F10" s="1"/>
      <c r="G10" s="1">
        <v>3700</v>
      </c>
      <c r="H10" s="1"/>
      <c r="I10" s="1">
        <v>3700</v>
      </c>
      <c r="J10" s="1"/>
      <c r="K10" s="1">
        <v>3787.5</v>
      </c>
      <c r="L10" s="1"/>
      <c r="M10" s="1">
        <v>4541.46</v>
      </c>
      <c r="N10" s="1"/>
      <c r="O10" s="1">
        <v>4636.1499999999996</v>
      </c>
      <c r="P10" s="1"/>
      <c r="Q10" s="1">
        <v>5200.3500000000004</v>
      </c>
      <c r="R10" s="1"/>
      <c r="S10" s="1"/>
      <c r="T10" s="1"/>
      <c r="U10" s="1"/>
      <c r="V10" s="1"/>
      <c r="W10" s="1">
        <v>4500</v>
      </c>
      <c r="X10" s="1"/>
      <c r="Y10" s="1">
        <v>4500</v>
      </c>
      <c r="Z10" s="1"/>
      <c r="AA10" s="31">
        <v>5090</v>
      </c>
      <c r="AB10" s="17"/>
    </row>
    <row r="11" spans="1:28" x14ac:dyDescent="0.3">
      <c r="A11" s="4" t="s">
        <v>6</v>
      </c>
      <c r="B11" s="6"/>
      <c r="C11" s="7">
        <v>1185269</v>
      </c>
      <c r="D11" s="3">
        <f t="shared" si="0"/>
        <v>1185264</v>
      </c>
      <c r="E11" s="1">
        <v>98772</v>
      </c>
      <c r="F11" s="1"/>
      <c r="G11" s="1">
        <v>98772</v>
      </c>
      <c r="H11" s="1"/>
      <c r="I11" s="1">
        <v>98772</v>
      </c>
      <c r="J11" s="1"/>
      <c r="K11" s="1">
        <v>98772</v>
      </c>
      <c r="L11" s="1"/>
      <c r="M11" s="1">
        <v>98772</v>
      </c>
      <c r="N11" s="1"/>
      <c r="O11" s="1">
        <v>98772</v>
      </c>
      <c r="P11" s="1"/>
      <c r="Q11" s="1">
        <v>98772</v>
      </c>
      <c r="R11" s="1"/>
      <c r="S11" s="1">
        <v>98772</v>
      </c>
      <c r="T11" s="1"/>
      <c r="U11" s="1">
        <v>98772</v>
      </c>
      <c r="V11" s="1"/>
      <c r="W11" s="1">
        <v>98772</v>
      </c>
      <c r="X11" s="12"/>
      <c r="Y11" s="1">
        <v>98772</v>
      </c>
      <c r="Z11" s="1"/>
      <c r="AA11" s="30">
        <v>98772</v>
      </c>
      <c r="AB11" s="29"/>
    </row>
    <row r="12" spans="1:28" ht="22.2" customHeight="1" x14ac:dyDescent="0.3">
      <c r="A12" s="4" t="s">
        <v>7</v>
      </c>
      <c r="B12" s="4"/>
      <c r="C12" s="5">
        <v>110000</v>
      </c>
      <c r="D12" s="3">
        <f t="shared" si="0"/>
        <v>189269.92</v>
      </c>
      <c r="E12" s="1">
        <v>10650.49</v>
      </c>
      <c r="F12" s="1" t="s">
        <v>19</v>
      </c>
      <c r="G12" s="1">
        <v>14073.6</v>
      </c>
      <c r="H12" s="1" t="s">
        <v>19</v>
      </c>
      <c r="I12" s="1">
        <v>13707.1</v>
      </c>
      <c r="J12" s="1" t="s">
        <v>19</v>
      </c>
      <c r="K12" s="1">
        <v>11024.32</v>
      </c>
      <c r="L12" s="1" t="s">
        <v>19</v>
      </c>
      <c r="M12" s="1">
        <v>17306.13</v>
      </c>
      <c r="N12" s="1" t="s">
        <v>19</v>
      </c>
      <c r="O12" s="1">
        <v>9221.14</v>
      </c>
      <c r="P12" s="1" t="s">
        <v>19</v>
      </c>
      <c r="Q12" s="1">
        <v>23622.83</v>
      </c>
      <c r="R12" s="1" t="s">
        <v>19</v>
      </c>
      <c r="S12" s="1">
        <v>6792.39</v>
      </c>
      <c r="T12" s="1" t="s">
        <v>19</v>
      </c>
      <c r="U12" s="1">
        <v>15678.96</v>
      </c>
      <c r="V12" s="1" t="s">
        <v>19</v>
      </c>
      <c r="W12" s="1">
        <v>18750.61</v>
      </c>
      <c r="X12" s="1" t="s">
        <v>19</v>
      </c>
      <c r="Y12" s="1">
        <v>22007.37</v>
      </c>
      <c r="Z12" s="1" t="s">
        <v>19</v>
      </c>
      <c r="AA12" s="1">
        <v>26434.98</v>
      </c>
      <c r="AB12" s="1" t="s">
        <v>19</v>
      </c>
    </row>
    <row r="13" spans="1:28" ht="27.75" customHeight="1" x14ac:dyDescent="0.3">
      <c r="A13" s="4" t="s">
        <v>8</v>
      </c>
      <c r="B13" s="4"/>
      <c r="C13" s="5">
        <v>550000</v>
      </c>
      <c r="D13" s="3">
        <f t="shared" si="0"/>
        <v>581781.09000000008</v>
      </c>
      <c r="E13" s="1">
        <v>18998.5</v>
      </c>
      <c r="F13" s="1" t="s">
        <v>20</v>
      </c>
      <c r="G13" s="1">
        <v>37996.99</v>
      </c>
      <c r="H13" s="1" t="s">
        <v>20</v>
      </c>
      <c r="I13" s="1">
        <v>18998.5</v>
      </c>
      <c r="J13" s="1" t="s">
        <v>20</v>
      </c>
      <c r="K13" s="1">
        <v>25331.33</v>
      </c>
      <c r="L13" s="1" t="s">
        <v>20</v>
      </c>
      <c r="M13" s="1">
        <v>37996.99</v>
      </c>
      <c r="N13" s="1" t="s">
        <v>20</v>
      </c>
      <c r="O13" s="1">
        <v>63328.32</v>
      </c>
      <c r="P13" s="1" t="s">
        <v>20</v>
      </c>
      <c r="Q13" s="1">
        <v>78527.11</v>
      </c>
      <c r="R13" s="1" t="s">
        <v>20</v>
      </c>
      <c r="S13" s="1">
        <v>87691.12</v>
      </c>
      <c r="T13" s="1" t="s">
        <v>20</v>
      </c>
      <c r="U13" s="1">
        <v>50503.32</v>
      </c>
      <c r="V13" s="1" t="s">
        <v>20</v>
      </c>
      <c r="W13" s="1">
        <v>99002.84</v>
      </c>
      <c r="X13" s="1" t="s">
        <v>20</v>
      </c>
      <c r="Y13" s="1">
        <v>34654.89</v>
      </c>
      <c r="Z13" s="1" t="s">
        <v>20</v>
      </c>
      <c r="AA13" s="1">
        <v>28751.18</v>
      </c>
      <c r="AB13" s="1" t="s">
        <v>20</v>
      </c>
    </row>
    <row r="14" spans="1:28" ht="19.2" customHeight="1" x14ac:dyDescent="0.3">
      <c r="A14" s="4" t="s">
        <v>9</v>
      </c>
      <c r="B14" s="4"/>
      <c r="C14" s="5">
        <v>300000</v>
      </c>
      <c r="D14" s="3">
        <f t="shared" si="0"/>
        <v>49500</v>
      </c>
      <c r="E14" s="1">
        <v>10000</v>
      </c>
      <c r="F14" s="1" t="s">
        <v>26</v>
      </c>
      <c r="G14" s="1"/>
      <c r="H14" s="1"/>
      <c r="I14" s="1"/>
      <c r="J14" s="1"/>
      <c r="K14" s="1">
        <v>17500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22000</v>
      </c>
      <c r="AB14" s="1"/>
    </row>
    <row r="15" spans="1:28" ht="27.6" x14ac:dyDescent="0.3">
      <c r="A15" s="4" t="s">
        <v>12</v>
      </c>
      <c r="B15" s="4"/>
      <c r="C15" s="5">
        <v>140000</v>
      </c>
      <c r="D15" s="3">
        <f t="shared" si="0"/>
        <v>129731</v>
      </c>
      <c r="E15" s="1">
        <v>32435</v>
      </c>
      <c r="F15" s="1" t="s">
        <v>29</v>
      </c>
      <c r="G15" s="1"/>
      <c r="H15" s="1"/>
      <c r="I15" s="1"/>
      <c r="J15" s="1"/>
      <c r="K15" s="1">
        <v>32432</v>
      </c>
      <c r="L15" s="1" t="s">
        <v>33</v>
      </c>
      <c r="M15" s="1"/>
      <c r="N15" s="1"/>
      <c r="O15" s="1"/>
      <c r="P15" s="1"/>
      <c r="Q15" s="1">
        <v>32432</v>
      </c>
      <c r="R15" s="1"/>
      <c r="S15" s="1"/>
      <c r="T15" s="1"/>
      <c r="U15" s="1"/>
      <c r="V15" s="1"/>
      <c r="W15" s="1">
        <v>32432</v>
      </c>
      <c r="X15" s="1" t="s">
        <v>40</v>
      </c>
      <c r="Y15" s="1"/>
      <c r="Z15" s="1"/>
      <c r="AA15" s="1"/>
      <c r="AB15" s="1"/>
    </row>
    <row r="16" spans="1:28" ht="130.5" customHeight="1" x14ac:dyDescent="0.3">
      <c r="A16" s="4" t="s">
        <v>10</v>
      </c>
      <c r="B16" s="4"/>
      <c r="C16" s="5">
        <v>300000</v>
      </c>
      <c r="D16" s="3">
        <f>E16+G16+I16+K16+M16+O16+Q16+S16+U16+W16+Y16+AA16</f>
        <v>411103.48</v>
      </c>
      <c r="E16" s="15">
        <f>700+21944.41+17140.34</f>
        <v>39784.75</v>
      </c>
      <c r="F16" s="16" t="s">
        <v>30</v>
      </c>
      <c r="G16" s="15">
        <f>26500+6600</f>
        <v>33100</v>
      </c>
      <c r="H16" s="16" t="s">
        <v>31</v>
      </c>
      <c r="I16" s="15">
        <f>1400+1000+8000</f>
        <v>10400</v>
      </c>
      <c r="J16" s="16" t="s">
        <v>32</v>
      </c>
      <c r="K16" s="15">
        <f>784.77+4000+27887</f>
        <v>32671.77</v>
      </c>
      <c r="L16" s="16" t="s">
        <v>34</v>
      </c>
      <c r="M16" s="15">
        <f>1184.71+800+4200+9000+25230+13575</f>
        <v>53989.71</v>
      </c>
      <c r="N16" s="16" t="s">
        <v>35</v>
      </c>
      <c r="O16" s="1">
        <f>3890+9000+800</f>
        <v>13690</v>
      </c>
      <c r="P16" s="17" t="s">
        <v>36</v>
      </c>
      <c r="Q16" s="1">
        <f>64000+20010+800+9630</f>
        <v>94440</v>
      </c>
      <c r="R16" s="17" t="s">
        <v>37</v>
      </c>
      <c r="S16" s="1">
        <f>5000+12659+4000</f>
        <v>21659</v>
      </c>
      <c r="T16" s="17" t="s">
        <v>38</v>
      </c>
      <c r="U16" s="1"/>
      <c r="V16" s="17"/>
      <c r="W16" s="1">
        <f>308+2000+2668.49+1061.76</f>
        <v>6038.25</v>
      </c>
      <c r="X16" s="17" t="s">
        <v>39</v>
      </c>
      <c r="Y16" s="1">
        <f>2000+3570</f>
        <v>5570</v>
      </c>
      <c r="Z16" s="17" t="s">
        <v>41</v>
      </c>
      <c r="AA16" s="1">
        <f>8000+2100+1590+3570+84500</f>
        <v>99760</v>
      </c>
      <c r="AB16" s="17" t="s">
        <v>42</v>
      </c>
    </row>
    <row r="17" spans="1:28" ht="54.3" customHeight="1" x14ac:dyDescent="0.3">
      <c r="A17" s="23" t="s">
        <v>11</v>
      </c>
      <c r="B17" s="23"/>
      <c r="C17" s="8">
        <f>SUM(C5:C16)</f>
        <v>5149476</v>
      </c>
      <c r="D17" s="24">
        <f t="shared" si="0"/>
        <v>4551090.8</v>
      </c>
      <c r="E17" s="1">
        <f>SUM(E5:E16)</f>
        <v>423993.44</v>
      </c>
      <c r="F17" s="1"/>
      <c r="G17" s="1">
        <f>SUM(G5:G16)</f>
        <v>397159.58999999997</v>
      </c>
      <c r="H17" s="1"/>
      <c r="I17" s="1">
        <f>SUM(I5:I16)</f>
        <v>355094.6</v>
      </c>
      <c r="J17" s="1"/>
      <c r="K17" s="1">
        <f>SUM(K5:K16)</f>
        <v>431035.92000000004</v>
      </c>
      <c r="L17" s="1"/>
      <c r="M17" s="1">
        <f>SUM(M5:M16)</f>
        <v>422123.29</v>
      </c>
      <c r="N17" s="1"/>
      <c r="O17" s="1">
        <f>SUM(O5:O16)</f>
        <v>399164.61000000004</v>
      </c>
      <c r="P17" s="1"/>
      <c r="Q17" s="1">
        <f>Q16+Q15+Q13+Q12+Q10+Q9</f>
        <v>303739.29000000004</v>
      </c>
      <c r="R17" s="1"/>
      <c r="S17" s="1">
        <f>SUM(S8:S16)</f>
        <v>334431.51</v>
      </c>
      <c r="T17" s="1"/>
      <c r="U17" s="1">
        <f>SUM(U5:U16)</f>
        <v>239781.86000000002</v>
      </c>
      <c r="V17" s="1"/>
      <c r="W17" s="1">
        <f>SUM(W5:W16)</f>
        <v>439081.89</v>
      </c>
      <c r="X17" s="1"/>
      <c r="Y17" s="1">
        <f>SUM(Y5:Y16)</f>
        <v>345090.45</v>
      </c>
      <c r="Z17" s="1"/>
      <c r="AA17" s="1">
        <f>SUM(AA5:AA16)</f>
        <v>460394.35</v>
      </c>
      <c r="AB17" s="1"/>
    </row>
    <row r="18" spans="1:28" x14ac:dyDescent="0.3">
      <c r="A18" s="25"/>
      <c r="B18" s="25"/>
      <c r="C18" s="26"/>
      <c r="D18" s="20"/>
    </row>
    <row r="19" spans="1:28" x14ac:dyDescent="0.3">
      <c r="A19" s="57" t="s">
        <v>45</v>
      </c>
      <c r="B19" s="58"/>
      <c r="C19" s="58"/>
      <c r="D19" s="59"/>
    </row>
    <row r="20" spans="1:28" ht="41.4" x14ac:dyDescent="0.3">
      <c r="A20" s="25" t="s">
        <v>47</v>
      </c>
      <c r="B20" s="25" t="s">
        <v>46</v>
      </c>
      <c r="C20" s="46" t="s">
        <v>48</v>
      </c>
      <c r="D20" s="47"/>
      <c r="E20" s="9"/>
      <c r="F20" s="9"/>
    </row>
    <row r="21" spans="1:28" x14ac:dyDescent="0.3">
      <c r="A21" s="27">
        <v>4108000</v>
      </c>
      <c r="B21" s="28">
        <v>2239687.5499999998</v>
      </c>
      <c r="C21" s="46">
        <f>A21-B21</f>
        <v>1868312.4500000002</v>
      </c>
      <c r="D21" s="47"/>
      <c r="E21" s="9"/>
      <c r="F21" s="9"/>
    </row>
    <row r="22" spans="1:28" ht="16.8" customHeight="1" x14ac:dyDescent="0.3">
      <c r="A22" s="48" t="s">
        <v>21</v>
      </c>
      <c r="B22" s="48"/>
      <c r="C22" s="50" t="s">
        <v>44</v>
      </c>
      <c r="D22" s="50"/>
    </row>
    <row r="23" spans="1:28" ht="14.4" customHeight="1" x14ac:dyDescent="0.3">
      <c r="A23" s="10" t="s">
        <v>22</v>
      </c>
      <c r="B23" s="14">
        <v>4000323.32</v>
      </c>
      <c r="C23" s="51" t="s">
        <v>49</v>
      </c>
      <c r="D23" s="52"/>
    </row>
    <row r="24" spans="1:28" s="9" customFormat="1" ht="81" customHeight="1" x14ac:dyDescent="0.3">
      <c r="A24" s="2" t="s">
        <v>24</v>
      </c>
      <c r="B24" s="11">
        <v>85065.81</v>
      </c>
      <c r="C24" s="53"/>
      <c r="D24" s="54"/>
    </row>
    <row r="25" spans="1:28" s="9" customFormat="1" ht="47.4" customHeight="1" x14ac:dyDescent="0.3">
      <c r="A25" s="21" t="s">
        <v>43</v>
      </c>
      <c r="B25" s="22">
        <f>D17</f>
        <v>4551090.8</v>
      </c>
      <c r="C25" s="55"/>
      <c r="D25" s="56"/>
    </row>
    <row r="26" spans="1:28" x14ac:dyDescent="0.3">
      <c r="A26" s="49" t="s">
        <v>18</v>
      </c>
      <c r="B26" s="49"/>
      <c r="C26" s="1"/>
      <c r="D26" s="1"/>
    </row>
    <row r="27" spans="1:28" x14ac:dyDescent="0.3">
      <c r="A27" s="35" t="s">
        <v>50</v>
      </c>
      <c r="B27" s="36">
        <f>A21-B25</f>
        <v>-443090.79999999981</v>
      </c>
      <c r="C27" s="39"/>
      <c r="D27" s="39"/>
    </row>
  </sheetData>
  <mergeCells count="27">
    <mergeCell ref="C23:D24"/>
    <mergeCell ref="C25:D25"/>
    <mergeCell ref="A19:D19"/>
    <mergeCell ref="G3:H3"/>
    <mergeCell ref="E3:F3"/>
    <mergeCell ref="U3:V3"/>
    <mergeCell ref="W3:X3"/>
    <mergeCell ref="Y3:Z3"/>
    <mergeCell ref="K3:L3"/>
    <mergeCell ref="C22:D22"/>
    <mergeCell ref="I3:J3"/>
    <mergeCell ref="M3:N3"/>
    <mergeCell ref="AA3:AB3"/>
    <mergeCell ref="O3:P3"/>
    <mergeCell ref="C27:D27"/>
    <mergeCell ref="A1:C2"/>
    <mergeCell ref="A3:A4"/>
    <mergeCell ref="B3:B4"/>
    <mergeCell ref="D3:D4"/>
    <mergeCell ref="D1:D2"/>
    <mergeCell ref="C3:C4"/>
    <mergeCell ref="C21:D21"/>
    <mergeCell ref="C20:D20"/>
    <mergeCell ref="A22:B22"/>
    <mergeCell ref="A26:B26"/>
    <mergeCell ref="Q3:R3"/>
    <mergeCell ref="S3:T3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0</cp:revision>
  <dcterms:created xsi:type="dcterms:W3CDTF">2006-09-16T00:00:00Z</dcterms:created>
  <dcterms:modified xsi:type="dcterms:W3CDTF">2026-05-15T14:48:04Z</dcterms:modified>
</cp:coreProperties>
</file>